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ata\Wes\Website\Actual Website Pages\"/>
    </mc:Choice>
  </mc:AlternateContent>
  <bookViews>
    <workbookView xWindow="0" yWindow="0" windowWidth="25200" windowHeight="11985" activeTab="2"/>
  </bookViews>
  <sheets>
    <sheet name="APP" sheetId="3" r:id="rId1"/>
    <sheet name="BS-NEW" sheetId="1" r:id="rId2"/>
    <sheet name="CF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_">[2]CADJ!#REF!</definedName>
    <definedName name="\0" localSheetId="1">[3]CASHFLOW!#REF!</definedName>
    <definedName name="\0">[4]CF!#REF!</definedName>
    <definedName name="\0___\I">#REF!</definedName>
    <definedName name="\A">[4]CROPLAN!#REF!</definedName>
    <definedName name="\b">#REF!</definedName>
    <definedName name="\C" localSheetId="1">[3]CASHFLOW!#REF!</definedName>
    <definedName name="\C">[4]CF!#REF!</definedName>
    <definedName name="\d">#REF!</definedName>
    <definedName name="\e">#REF!</definedName>
    <definedName name="\F" localSheetId="0">[7]CASHFLOW!#REF!</definedName>
    <definedName name="\F" localSheetId="1">[3]CASHFLOW!#REF!</definedName>
    <definedName name="\F">[4]CF!#REF!</definedName>
    <definedName name="\H" localSheetId="0">[7]CASHFLOW!#REF!</definedName>
    <definedName name="\H" localSheetId="1">[3]CASHFLOW!#REF!</definedName>
    <definedName name="\H">[4]CF!#REF!</definedName>
    <definedName name="\I" localSheetId="1">[3]CASHFLOW!#REF!</definedName>
    <definedName name="\I">[4]CF!#REF!</definedName>
    <definedName name="\j">#REF!</definedName>
    <definedName name="\L" localSheetId="1">[3]CASHFLOW!#REF!</definedName>
    <definedName name="\L">[4]CF!#REF!</definedName>
    <definedName name="\P" localSheetId="1">[3]CASHFLOW!#REF!</definedName>
    <definedName name="\P">[4]CF!#REF!</definedName>
    <definedName name="\Q" localSheetId="0">[7]CASHFLOW!#REF!</definedName>
    <definedName name="\Q" localSheetId="1">[3]CASHFLOW!#REF!</definedName>
    <definedName name="\Q">[4]CF!#REF!</definedName>
    <definedName name="\R" localSheetId="0">[7]CASHFLOW!#REF!</definedName>
    <definedName name="\R" localSheetId="1">[3]CASHFLOW!#REF!</definedName>
    <definedName name="\R">[4]CF!#REF!</definedName>
    <definedName name="\S" localSheetId="0">[7]CASHFLOW!#REF!</definedName>
    <definedName name="\S" localSheetId="1">[3]CASHFLOW!#REF!</definedName>
    <definedName name="\S">[4]CF!#REF!</definedName>
    <definedName name="\v">#REF!</definedName>
    <definedName name="\y">#REF!</definedName>
    <definedName name="DEBT">[4]CF!#REF!</definedName>
    <definedName name="NEWFRMT">#REF!</definedName>
    <definedName name="_xlnm.Print_Area" localSheetId="0">APP!$A$1:$K$310</definedName>
    <definedName name="_xlnm.Print_Area" localSheetId="1">'BS-NEW'!$A$1:$H$147</definedName>
    <definedName name="_xlnm.Print_Area" localSheetId="2">CF!$A$1:$O$294</definedName>
    <definedName name="Print_Area_MI" localSheetId="2">CF!$A$1:$O$294</definedName>
    <definedName name="SET_NUMBER_OF_MONTHS_INTO_CASHFLOW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3" i="3" l="1"/>
  <c r="H285" i="3" s="1"/>
  <c r="J267" i="3"/>
  <c r="J266" i="3"/>
  <c r="J265" i="3"/>
  <c r="J273" i="3" s="1"/>
  <c r="J285" i="3" s="1"/>
  <c r="J258" i="3"/>
  <c r="H258" i="3"/>
  <c r="H254" i="3"/>
  <c r="H256" i="3" s="1"/>
  <c r="J253" i="3"/>
  <c r="J234" i="3"/>
  <c r="J233" i="3"/>
  <c r="J232" i="3"/>
  <c r="J231" i="3"/>
  <c r="J230" i="3"/>
  <c r="J229" i="3"/>
  <c r="J228" i="3"/>
  <c r="J227" i="3"/>
  <c r="J226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254" i="3" s="1"/>
  <c r="J284" i="3" s="1"/>
  <c r="H189" i="3"/>
  <c r="H281" i="3" s="1"/>
  <c r="J188" i="3"/>
  <c r="J187" i="3"/>
  <c r="J186" i="3"/>
  <c r="J185" i="3"/>
  <c r="H181" i="3"/>
  <c r="H182" i="3" s="1"/>
  <c r="H280" i="3" s="1"/>
  <c r="J180" i="3"/>
  <c r="J178" i="3"/>
  <c r="J177" i="3"/>
  <c r="J176" i="3"/>
  <c r="J175" i="3"/>
  <c r="J174" i="3"/>
  <c r="C168" i="3"/>
  <c r="C167" i="3"/>
  <c r="C166" i="3"/>
  <c r="E165" i="3"/>
  <c r="C160" i="3"/>
  <c r="C159" i="3"/>
  <c r="C158" i="3"/>
  <c r="C162" i="3" s="1"/>
  <c r="C153" i="3"/>
  <c r="C152" i="3"/>
  <c r="C151" i="3"/>
  <c r="C155" i="3" s="1"/>
  <c r="C146" i="3"/>
  <c r="C145" i="3"/>
  <c r="C144" i="3"/>
  <c r="C148" i="3" s="1"/>
  <c r="C138" i="3"/>
  <c r="C137" i="3"/>
  <c r="C136" i="3"/>
  <c r="C140" i="3" s="1"/>
  <c r="F130" i="3"/>
  <c r="C129" i="3"/>
  <c r="H129" i="3" s="1"/>
  <c r="J129" i="3" s="1"/>
  <c r="C128" i="3"/>
  <c r="H128" i="3" s="1"/>
  <c r="J128" i="3" s="1"/>
  <c r="H127" i="3"/>
  <c r="J127" i="3" s="1"/>
  <c r="C127" i="3"/>
  <c r="C130" i="3" s="1"/>
  <c r="C125" i="3"/>
  <c r="J124" i="3"/>
  <c r="H124" i="3"/>
  <c r="C124" i="3"/>
  <c r="H123" i="3"/>
  <c r="J123" i="3" s="1"/>
  <c r="C123" i="3"/>
  <c r="C116" i="3"/>
  <c r="H115" i="3"/>
  <c r="J115" i="3" s="1"/>
  <c r="H114" i="3"/>
  <c r="J114" i="3" s="1"/>
  <c r="H113" i="3"/>
  <c r="H116" i="3" s="1"/>
  <c r="C110" i="3"/>
  <c r="J109" i="3"/>
  <c r="H109" i="3"/>
  <c r="H108" i="3"/>
  <c r="J108" i="3" s="1"/>
  <c r="H107" i="3"/>
  <c r="H110" i="3" s="1"/>
  <c r="C104" i="3"/>
  <c r="H103" i="3"/>
  <c r="J103" i="3" s="1"/>
  <c r="H102" i="3"/>
  <c r="J101" i="3"/>
  <c r="H101" i="3"/>
  <c r="C98" i="3"/>
  <c r="H97" i="3"/>
  <c r="J96" i="3"/>
  <c r="H96" i="3"/>
  <c r="H95" i="3"/>
  <c r="J95" i="3" s="1"/>
  <c r="C88" i="3"/>
  <c r="H87" i="3"/>
  <c r="J87" i="3" s="1"/>
  <c r="H86" i="3"/>
  <c r="J86" i="3" s="1"/>
  <c r="H85" i="3"/>
  <c r="J85" i="3" s="1"/>
  <c r="J88" i="3" s="1"/>
  <c r="C82" i="3"/>
  <c r="H81" i="3"/>
  <c r="J81" i="3" s="1"/>
  <c r="J80" i="3"/>
  <c r="H80" i="3"/>
  <c r="H82" i="3" s="1"/>
  <c r="H79" i="3"/>
  <c r="J79" i="3" s="1"/>
  <c r="C76" i="3"/>
  <c r="H75" i="3"/>
  <c r="J75" i="3" s="1"/>
  <c r="H74" i="3"/>
  <c r="J74" i="3" s="1"/>
  <c r="H73" i="3"/>
  <c r="C70" i="3"/>
  <c r="H69" i="3"/>
  <c r="J69" i="3" s="1"/>
  <c r="H68" i="3"/>
  <c r="J68" i="3" s="1"/>
  <c r="H67" i="3"/>
  <c r="J67" i="3" s="1"/>
  <c r="H66" i="3"/>
  <c r="H60" i="3"/>
  <c r="J60" i="3" s="1"/>
  <c r="J58" i="3"/>
  <c r="H58" i="3"/>
  <c r="H56" i="3"/>
  <c r="J56" i="3" s="1"/>
  <c r="J54" i="3"/>
  <c r="H54" i="3"/>
  <c r="H52" i="3"/>
  <c r="J52" i="3" s="1"/>
  <c r="J50" i="3"/>
  <c r="H50" i="3"/>
  <c r="H48" i="3"/>
  <c r="J48" i="3" s="1"/>
  <c r="H46" i="3"/>
  <c r="J46" i="3" s="1"/>
  <c r="H44" i="3"/>
  <c r="J44" i="3" s="1"/>
  <c r="H42" i="3"/>
  <c r="J36" i="3"/>
  <c r="B35" i="3"/>
  <c r="B36" i="3" s="1"/>
  <c r="H290" i="3" s="1"/>
  <c r="M34" i="3"/>
  <c r="M33" i="3"/>
  <c r="M32" i="3"/>
  <c r="M31" i="3"/>
  <c r="M30" i="3"/>
  <c r="M28" i="3"/>
  <c r="M27" i="3"/>
  <c r="M26" i="3"/>
  <c r="M25" i="3"/>
  <c r="M24" i="3"/>
  <c r="M23" i="3"/>
  <c r="M22" i="3"/>
  <c r="M21" i="3"/>
  <c r="M19" i="3"/>
  <c r="M18" i="3"/>
  <c r="M17" i="3"/>
  <c r="M36" i="3" s="1"/>
  <c r="F283" i="2"/>
  <c r="D283" i="2"/>
  <c r="E261" i="2"/>
  <c r="E260" i="2"/>
  <c r="E259" i="2"/>
  <c r="E258" i="2"/>
  <c r="E257" i="2"/>
  <c r="E266" i="2" s="1"/>
  <c r="B237" i="2"/>
  <c r="O235" i="2"/>
  <c r="O234" i="2"/>
  <c r="B233" i="2"/>
  <c r="B230" i="2"/>
  <c r="B229" i="2"/>
  <c r="C229" i="2" s="1"/>
  <c r="B228" i="2"/>
  <c r="O226" i="2"/>
  <c r="O225" i="2"/>
  <c r="B224" i="2"/>
  <c r="B221" i="2"/>
  <c r="B220" i="2"/>
  <c r="C220" i="2" s="1"/>
  <c r="B219" i="2"/>
  <c r="O217" i="2"/>
  <c r="O216" i="2"/>
  <c r="B213" i="2"/>
  <c r="B212" i="2"/>
  <c r="B211" i="2"/>
  <c r="B214" i="2" s="1"/>
  <c r="A211" i="2"/>
  <c r="B210" i="2"/>
  <c r="O208" i="2"/>
  <c r="O207" i="2"/>
  <c r="B204" i="2"/>
  <c r="B203" i="2"/>
  <c r="B202" i="2"/>
  <c r="B205" i="2" s="1"/>
  <c r="A202" i="2"/>
  <c r="B201" i="2"/>
  <c r="O199" i="2"/>
  <c r="O198" i="2"/>
  <c r="B195" i="2"/>
  <c r="B194" i="2"/>
  <c r="B193" i="2"/>
  <c r="B196" i="2" s="1"/>
  <c r="A193" i="2"/>
  <c r="B192" i="2"/>
  <c r="O190" i="2"/>
  <c r="O189" i="2"/>
  <c r="B186" i="2"/>
  <c r="B185" i="2"/>
  <c r="B184" i="2"/>
  <c r="B187" i="2" s="1"/>
  <c r="A184" i="2"/>
  <c r="B183" i="2"/>
  <c r="B177" i="2"/>
  <c r="B176" i="2"/>
  <c r="B175" i="2"/>
  <c r="B178" i="2" s="1"/>
  <c r="A175" i="2"/>
  <c r="B173" i="2"/>
  <c r="O171" i="2"/>
  <c r="O170" i="2"/>
  <c r="C167" i="2"/>
  <c r="B167" i="2"/>
  <c r="B168" i="2" s="1"/>
  <c r="B166" i="2"/>
  <c r="C165" i="2"/>
  <c r="C169" i="2" s="1"/>
  <c r="B165" i="2"/>
  <c r="A165" i="2"/>
  <c r="B164" i="2"/>
  <c r="O162" i="2"/>
  <c r="O161" i="2"/>
  <c r="C159" i="2"/>
  <c r="B158" i="2"/>
  <c r="B159" i="2" s="1"/>
  <c r="B157" i="2"/>
  <c r="D156" i="2"/>
  <c r="C156" i="2"/>
  <c r="B156" i="2"/>
  <c r="A156" i="2"/>
  <c r="B155" i="2"/>
  <c r="O153" i="2"/>
  <c r="O152" i="2"/>
  <c r="B150" i="2"/>
  <c r="C149" i="2"/>
  <c r="B149" i="2"/>
  <c r="B148" i="2"/>
  <c r="C147" i="2"/>
  <c r="C151" i="2" s="1"/>
  <c r="B147" i="2"/>
  <c r="A147" i="2"/>
  <c r="B146" i="2"/>
  <c r="O144" i="2"/>
  <c r="O143" i="2"/>
  <c r="B140" i="2"/>
  <c r="B141" i="2" s="1"/>
  <c r="C141" i="2" s="1"/>
  <c r="B139" i="2"/>
  <c r="D138" i="2"/>
  <c r="C138" i="2"/>
  <c r="C140" i="2" s="1"/>
  <c r="B138" i="2"/>
  <c r="A138" i="2"/>
  <c r="B137" i="2"/>
  <c r="O135" i="2"/>
  <c r="O134" i="2"/>
  <c r="B132" i="2"/>
  <c r="C131" i="2"/>
  <c r="B131" i="2"/>
  <c r="B130" i="2"/>
  <c r="C129" i="2"/>
  <c r="C133" i="2" s="1"/>
  <c r="B129" i="2"/>
  <c r="A129" i="2"/>
  <c r="B128" i="2"/>
  <c r="O126" i="2"/>
  <c r="O125" i="2"/>
  <c r="C123" i="2"/>
  <c r="B122" i="2"/>
  <c r="B121" i="2"/>
  <c r="D120" i="2"/>
  <c r="C120" i="2"/>
  <c r="C122" i="2" s="1"/>
  <c r="B120" i="2"/>
  <c r="B123" i="2" s="1"/>
  <c r="A120" i="2"/>
  <c r="B119" i="2"/>
  <c r="O117" i="2"/>
  <c r="O116" i="2"/>
  <c r="C113" i="2"/>
  <c r="B113" i="2"/>
  <c r="B112" i="2"/>
  <c r="C111" i="2"/>
  <c r="B111" i="2"/>
  <c r="A111" i="2"/>
  <c r="O110" i="2"/>
  <c r="B109" i="2"/>
  <c r="B104" i="2"/>
  <c r="B103" i="2"/>
  <c r="B102" i="2"/>
  <c r="C101" i="2"/>
  <c r="C103" i="2" s="1"/>
  <c r="B101" i="2"/>
  <c r="A101" i="2"/>
  <c r="O100" i="2"/>
  <c r="O174" i="2" s="1"/>
  <c r="M97" i="2"/>
  <c r="M65" i="2" s="1"/>
  <c r="L97" i="2"/>
  <c r="K97" i="2"/>
  <c r="J97" i="2"/>
  <c r="I97" i="2"/>
  <c r="I65" i="2" s="1"/>
  <c r="H97" i="2"/>
  <c r="G97" i="2"/>
  <c r="F97" i="2"/>
  <c r="O97" i="2" s="1"/>
  <c r="E97" i="2"/>
  <c r="E65" i="2" s="1"/>
  <c r="D97" i="2"/>
  <c r="C97" i="2"/>
  <c r="B97" i="2"/>
  <c r="O96" i="2"/>
  <c r="O95" i="2"/>
  <c r="O94" i="2"/>
  <c r="O93" i="2"/>
  <c r="O92" i="2"/>
  <c r="O91" i="2"/>
  <c r="O90" i="2"/>
  <c r="O89" i="2"/>
  <c r="B88" i="2"/>
  <c r="O75" i="2"/>
  <c r="B75" i="2"/>
  <c r="B74" i="2"/>
  <c r="B73" i="2"/>
  <c r="B76" i="2" s="1"/>
  <c r="B72" i="2"/>
  <c r="M66" i="2"/>
  <c r="L66" i="2"/>
  <c r="K66" i="2"/>
  <c r="J66" i="2"/>
  <c r="I66" i="2"/>
  <c r="H66" i="2"/>
  <c r="G66" i="2"/>
  <c r="F66" i="2"/>
  <c r="E66" i="2"/>
  <c r="D66" i="2"/>
  <c r="C66" i="2"/>
  <c r="B66" i="2"/>
  <c r="O66" i="2" s="1"/>
  <c r="L65" i="2"/>
  <c r="K65" i="2"/>
  <c r="J65" i="2"/>
  <c r="H65" i="2"/>
  <c r="G65" i="2"/>
  <c r="D65" i="2"/>
  <c r="C65" i="2"/>
  <c r="B65" i="2"/>
  <c r="L64" i="2"/>
  <c r="K64" i="2"/>
  <c r="J64" i="2"/>
  <c r="I64" i="2"/>
  <c r="H64" i="2"/>
  <c r="G64" i="2"/>
  <c r="F64" i="2"/>
  <c r="E64" i="2"/>
  <c r="D64" i="2"/>
  <c r="C64" i="2"/>
  <c r="B64" i="2"/>
  <c r="O63" i="2"/>
  <c r="H270" i="2" s="1"/>
  <c r="M60" i="2"/>
  <c r="L60" i="2"/>
  <c r="K60" i="2"/>
  <c r="J60" i="2"/>
  <c r="I60" i="2"/>
  <c r="H60" i="2"/>
  <c r="G60" i="2"/>
  <c r="F60" i="2"/>
  <c r="E60" i="2"/>
  <c r="D60" i="2"/>
  <c r="C60" i="2"/>
  <c r="B60" i="2"/>
  <c r="O60" i="2" s="1"/>
  <c r="O59" i="2"/>
  <c r="E264" i="2" s="1"/>
  <c r="O58" i="2"/>
  <c r="O57" i="2"/>
  <c r="O56" i="2"/>
  <c r="M55" i="2"/>
  <c r="M62" i="2" s="1"/>
  <c r="L55" i="2"/>
  <c r="L62" i="2" s="1"/>
  <c r="L67" i="2" s="1"/>
  <c r="H55" i="2"/>
  <c r="H62" i="2" s="1"/>
  <c r="H67" i="2" s="1"/>
  <c r="E55" i="2"/>
  <c r="E62" i="2" s="1"/>
  <c r="D55" i="2"/>
  <c r="D62" i="2" s="1"/>
  <c r="D67" i="2" s="1"/>
  <c r="O54" i="2"/>
  <c r="B54" i="2"/>
  <c r="M53" i="2"/>
  <c r="L53" i="2"/>
  <c r="K53" i="2"/>
  <c r="K55" i="2" s="1"/>
  <c r="K62" i="2" s="1"/>
  <c r="K67" i="2" s="1"/>
  <c r="J53" i="2"/>
  <c r="J55" i="2" s="1"/>
  <c r="J62" i="2" s="1"/>
  <c r="J67" i="2" s="1"/>
  <c r="I53" i="2"/>
  <c r="I55" i="2" s="1"/>
  <c r="I62" i="2" s="1"/>
  <c r="H53" i="2"/>
  <c r="G53" i="2"/>
  <c r="G55" i="2" s="1"/>
  <c r="G62" i="2" s="1"/>
  <c r="G67" i="2" s="1"/>
  <c r="F53" i="2"/>
  <c r="F55" i="2" s="1"/>
  <c r="F62" i="2" s="1"/>
  <c r="E53" i="2"/>
  <c r="D53" i="2"/>
  <c r="C53" i="2"/>
  <c r="C55" i="2" s="1"/>
  <c r="C62" i="2" s="1"/>
  <c r="C67" i="2" s="1"/>
  <c r="B53" i="2"/>
  <c r="O53" i="2" s="1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M25" i="2"/>
  <c r="I25" i="2"/>
  <c r="F25" i="2"/>
  <c r="E25" i="2"/>
  <c r="M24" i="2"/>
  <c r="L24" i="2"/>
  <c r="K24" i="2"/>
  <c r="J24" i="2"/>
  <c r="I24" i="2"/>
  <c r="H24" i="2"/>
  <c r="G24" i="2"/>
  <c r="F24" i="2"/>
  <c r="E24" i="2"/>
  <c r="D24" i="2"/>
  <c r="C24" i="2"/>
  <c r="O24" i="2" s="1"/>
  <c r="B24" i="2"/>
  <c r="O23" i="2"/>
  <c r="O22" i="2"/>
  <c r="O21" i="2"/>
  <c r="O20" i="2"/>
  <c r="M18" i="2"/>
  <c r="L18" i="2"/>
  <c r="L25" i="2" s="1"/>
  <c r="L68" i="2" s="1"/>
  <c r="K18" i="2"/>
  <c r="K25" i="2" s="1"/>
  <c r="J18" i="2"/>
  <c r="J25" i="2" s="1"/>
  <c r="J68" i="2" s="1"/>
  <c r="I18" i="2"/>
  <c r="H18" i="2"/>
  <c r="H25" i="2" s="1"/>
  <c r="H68" i="2" s="1"/>
  <c r="G18" i="2"/>
  <c r="G25" i="2" s="1"/>
  <c r="F18" i="2"/>
  <c r="E18" i="2"/>
  <c r="D18" i="2"/>
  <c r="D25" i="2" s="1"/>
  <c r="C18" i="2"/>
  <c r="C25" i="2" s="1"/>
  <c r="B18" i="2"/>
  <c r="B25" i="2" s="1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C1" i="2"/>
  <c r="C174" i="2" s="1"/>
  <c r="B1" i="2"/>
  <c r="B100" i="2" s="1"/>
  <c r="H144" i="1"/>
  <c r="H146" i="1" s="1"/>
  <c r="C42" i="1" s="1"/>
  <c r="B144" i="1"/>
  <c r="C140" i="1"/>
  <c r="B140" i="1"/>
  <c r="A140" i="1"/>
  <c r="C139" i="1"/>
  <c r="B139" i="1"/>
  <c r="A139" i="1"/>
  <c r="C138" i="1"/>
  <c r="B138" i="1"/>
  <c r="A138" i="1"/>
  <c r="C137" i="1"/>
  <c r="B137" i="1"/>
  <c r="A137" i="1"/>
  <c r="C136" i="1"/>
  <c r="B136" i="1"/>
  <c r="A136" i="1"/>
  <c r="H135" i="1"/>
  <c r="C135" i="1"/>
  <c r="B135" i="1"/>
  <c r="A135" i="1"/>
  <c r="H134" i="1"/>
  <c r="C134" i="1"/>
  <c r="B134" i="1"/>
  <c r="A134" i="1"/>
  <c r="H133" i="1"/>
  <c r="H132" i="1"/>
  <c r="H141" i="1" s="1"/>
  <c r="C24" i="1" s="1"/>
  <c r="F132" i="1"/>
  <c r="E132" i="1"/>
  <c r="C132" i="1"/>
  <c r="C141" i="1" s="1"/>
  <c r="C19" i="1" s="1"/>
  <c r="B132" i="1"/>
  <c r="A132" i="1"/>
  <c r="H128" i="1"/>
  <c r="F128" i="1"/>
  <c r="D128" i="1"/>
  <c r="C128" i="1"/>
  <c r="A128" i="1"/>
  <c r="H127" i="1"/>
  <c r="F127" i="1"/>
  <c r="D127" i="1"/>
  <c r="C127" i="1"/>
  <c r="A127" i="1"/>
  <c r="H126" i="1"/>
  <c r="H129" i="1" s="1"/>
  <c r="C44" i="1" s="1"/>
  <c r="F126" i="1"/>
  <c r="D126" i="1"/>
  <c r="C126" i="1"/>
  <c r="A126" i="1"/>
  <c r="H125" i="1"/>
  <c r="F125" i="1"/>
  <c r="D125" i="1"/>
  <c r="C125" i="1"/>
  <c r="A125" i="1"/>
  <c r="H124" i="1"/>
  <c r="F124" i="1"/>
  <c r="D124" i="1"/>
  <c r="D129" i="1" s="1"/>
  <c r="C124" i="1"/>
  <c r="A124" i="1"/>
  <c r="C121" i="1"/>
  <c r="H120" i="1"/>
  <c r="F120" i="1"/>
  <c r="E120" i="1"/>
  <c r="C120" i="1"/>
  <c r="A120" i="1"/>
  <c r="H119" i="1"/>
  <c r="F119" i="1"/>
  <c r="E119" i="1"/>
  <c r="C119" i="1"/>
  <c r="A119" i="1"/>
  <c r="H118" i="1"/>
  <c r="F118" i="1"/>
  <c r="E118" i="1"/>
  <c r="C118" i="1"/>
  <c r="A118" i="1"/>
  <c r="H117" i="1"/>
  <c r="H121" i="1" s="1"/>
  <c r="C20" i="1" s="1"/>
  <c r="F117" i="1"/>
  <c r="E117" i="1"/>
  <c r="C117" i="1"/>
  <c r="A117" i="1"/>
  <c r="H116" i="1"/>
  <c r="F116" i="1"/>
  <c r="E116" i="1"/>
  <c r="C116" i="1"/>
  <c r="A116" i="1"/>
  <c r="E113" i="1"/>
  <c r="E109" i="1"/>
  <c r="C41" i="1" s="1"/>
  <c r="C54" i="1" s="1"/>
  <c r="C109" i="1"/>
  <c r="F99" i="1"/>
  <c r="E99" i="1"/>
  <c r="J68" i="1"/>
  <c r="H62" i="1"/>
  <c r="E62" i="1" s="1"/>
  <c r="H60" i="1"/>
  <c r="E60" i="1" s="1"/>
  <c r="H58" i="1"/>
  <c r="H65" i="1" s="1"/>
  <c r="C57" i="1"/>
  <c r="C67" i="1" s="1"/>
  <c r="E53" i="1"/>
  <c r="H48" i="1"/>
  <c r="E48" i="1" s="1"/>
  <c r="H47" i="1"/>
  <c r="E47" i="1" s="1"/>
  <c r="C45" i="1"/>
  <c r="H41" i="1"/>
  <c r="E41" i="1"/>
  <c r="H32" i="1"/>
  <c r="G32" i="1"/>
  <c r="E32" i="1"/>
  <c r="H31" i="1"/>
  <c r="H61" i="1" s="1"/>
  <c r="E61" i="1" s="1"/>
  <c r="G31" i="1"/>
  <c r="E31" i="1"/>
  <c r="H30" i="1"/>
  <c r="G30" i="1"/>
  <c r="E30" i="1"/>
  <c r="C30" i="1"/>
  <c r="A30" i="1"/>
  <c r="H29" i="1"/>
  <c r="H59" i="1" s="1"/>
  <c r="E59" i="1" s="1"/>
  <c r="G29" i="1"/>
  <c r="E29" i="1"/>
  <c r="C29" i="1"/>
  <c r="A29" i="1"/>
  <c r="H28" i="1"/>
  <c r="G28" i="1"/>
  <c r="E28" i="1"/>
  <c r="C28" i="1"/>
  <c r="A28" i="1"/>
  <c r="H27" i="1"/>
  <c r="G27" i="1"/>
  <c r="E27" i="1"/>
  <c r="H26" i="1"/>
  <c r="G26" i="1"/>
  <c r="E26" i="1"/>
  <c r="C26" i="1"/>
  <c r="A26" i="1"/>
  <c r="H25" i="1"/>
  <c r="H46" i="1" s="1"/>
  <c r="E46" i="1" s="1"/>
  <c r="G25" i="1"/>
  <c r="E25" i="1"/>
  <c r="H24" i="1"/>
  <c r="H45" i="1" s="1"/>
  <c r="E45" i="1" s="1"/>
  <c r="G24" i="1"/>
  <c r="E24" i="1"/>
  <c r="H23" i="1"/>
  <c r="H44" i="1" s="1"/>
  <c r="E44" i="1" s="1"/>
  <c r="G23" i="1"/>
  <c r="E23" i="1"/>
  <c r="H22" i="1"/>
  <c r="H43" i="1" s="1"/>
  <c r="E43" i="1" s="1"/>
  <c r="G22" i="1"/>
  <c r="E22" i="1"/>
  <c r="H21" i="1"/>
  <c r="H42" i="1" s="1"/>
  <c r="E42" i="1" s="1"/>
  <c r="G21" i="1"/>
  <c r="E21" i="1"/>
  <c r="H20" i="1"/>
  <c r="G20" i="1"/>
  <c r="E20" i="1"/>
  <c r="H19" i="1"/>
  <c r="H38" i="1" s="1"/>
  <c r="G19" i="1"/>
  <c r="B8" i="1"/>
  <c r="F5" i="1"/>
  <c r="B5" i="1"/>
  <c r="H76" i="3" l="1"/>
  <c r="F126" i="3"/>
  <c r="C154" i="3"/>
  <c r="J181" i="3"/>
  <c r="H70" i="3"/>
  <c r="J182" i="3"/>
  <c r="J280" i="3" s="1"/>
  <c r="H62" i="3"/>
  <c r="H276" i="3" s="1"/>
  <c r="H98" i="3"/>
  <c r="H118" i="3" s="1"/>
  <c r="H278" i="3" s="1"/>
  <c r="J107" i="3"/>
  <c r="J110" i="3" s="1"/>
  <c r="M38" i="3"/>
  <c r="J42" i="3"/>
  <c r="J189" i="3"/>
  <c r="J281" i="3" s="1"/>
  <c r="H88" i="3"/>
  <c r="H104" i="3"/>
  <c r="C170" i="3"/>
  <c r="J286" i="3"/>
  <c r="J62" i="3"/>
  <c r="J276" i="3" s="1"/>
  <c r="J82" i="3"/>
  <c r="J73" i="3"/>
  <c r="J76" i="3" s="1"/>
  <c r="J102" i="3"/>
  <c r="J104" i="3" s="1"/>
  <c r="J113" i="3"/>
  <c r="J116" i="3" s="1"/>
  <c r="J97" i="3"/>
  <c r="J98" i="3" s="1"/>
  <c r="H125" i="3"/>
  <c r="C147" i="3"/>
  <c r="C169" i="3"/>
  <c r="C126" i="3"/>
  <c r="C161" i="3"/>
  <c r="H284" i="3"/>
  <c r="H286" i="3" s="1"/>
  <c r="J66" i="3"/>
  <c r="J70" i="3" s="1"/>
  <c r="C139" i="3"/>
  <c r="O25" i="2"/>
  <c r="H248" i="2" s="1"/>
  <c r="C68" i="2"/>
  <c r="K68" i="2"/>
  <c r="I67" i="2"/>
  <c r="E67" i="2"/>
  <c r="E68" i="2" s="1"/>
  <c r="O65" i="2"/>
  <c r="H271" i="2" s="1"/>
  <c r="D68" i="2"/>
  <c r="G68" i="2"/>
  <c r="I68" i="2"/>
  <c r="C54" i="2"/>
  <c r="C88" i="2"/>
  <c r="D101" i="2"/>
  <c r="C104" i="2"/>
  <c r="D140" i="2"/>
  <c r="D142" i="2"/>
  <c r="D141" i="2"/>
  <c r="E138" i="2"/>
  <c r="B174" i="2"/>
  <c r="H244" i="2"/>
  <c r="O18" i="2"/>
  <c r="F65" i="2"/>
  <c r="F67" i="2" s="1"/>
  <c r="F68" i="2" s="1"/>
  <c r="C100" i="2"/>
  <c r="B114" i="2"/>
  <c r="C115" i="2" s="1"/>
  <c r="D229" i="2"/>
  <c r="B223" i="2"/>
  <c r="C223" i="2" s="1"/>
  <c r="D1" i="2"/>
  <c r="C105" i="2"/>
  <c r="B110" i="2"/>
  <c r="D111" i="2"/>
  <c r="D122" i="2"/>
  <c r="D124" i="2"/>
  <c r="D123" i="2"/>
  <c r="E120" i="2"/>
  <c r="B55" i="2"/>
  <c r="C110" i="2"/>
  <c r="C158" i="2"/>
  <c r="D158" i="2"/>
  <c r="D159" i="2"/>
  <c r="E156" i="2"/>
  <c r="C224" i="2"/>
  <c r="C222" i="2"/>
  <c r="D220" i="2"/>
  <c r="C184" i="2"/>
  <c r="C202" i="2"/>
  <c r="C124" i="2"/>
  <c r="C142" i="2"/>
  <c r="C160" i="2"/>
  <c r="D160" i="2" s="1"/>
  <c r="B232" i="2"/>
  <c r="C233" i="2" s="1"/>
  <c r="D129" i="2"/>
  <c r="C132" i="2"/>
  <c r="D147" i="2"/>
  <c r="C150" i="2"/>
  <c r="D165" i="2"/>
  <c r="C168" i="2"/>
  <c r="C175" i="2"/>
  <c r="C193" i="2"/>
  <c r="C211" i="2"/>
  <c r="C38" i="1"/>
  <c r="H54" i="1"/>
  <c r="H66" i="1" s="1"/>
  <c r="J67" i="1"/>
  <c r="J69" i="1" s="1"/>
  <c r="E58" i="1"/>
  <c r="J118" i="3" l="1"/>
  <c r="J278" i="3" s="1"/>
  <c r="H91" i="3"/>
  <c r="H277" i="3" s="1"/>
  <c r="J91" i="3"/>
  <c r="J277" i="3" s="1"/>
  <c r="J125" i="3"/>
  <c r="H131" i="3"/>
  <c r="C178" i="2"/>
  <c r="D175" i="2"/>
  <c r="C177" i="2"/>
  <c r="C179" i="2"/>
  <c r="D174" i="2"/>
  <c r="D110" i="2"/>
  <c r="E1" i="2"/>
  <c r="D100" i="2"/>
  <c r="D88" i="2"/>
  <c r="D54" i="2"/>
  <c r="D168" i="2"/>
  <c r="E165" i="2"/>
  <c r="D167" i="2"/>
  <c r="D169" i="2"/>
  <c r="C114" i="2"/>
  <c r="D113" i="2" s="1"/>
  <c r="E122" i="2"/>
  <c r="E124" i="2"/>
  <c r="E123" i="2"/>
  <c r="F120" i="2"/>
  <c r="C204" i="2"/>
  <c r="C206" i="2"/>
  <c r="C205" i="2"/>
  <c r="D202" i="2"/>
  <c r="D103" i="2"/>
  <c r="D105" i="2"/>
  <c r="D104" i="2"/>
  <c r="E101" i="2"/>
  <c r="E158" i="2"/>
  <c r="E160" i="2"/>
  <c r="E159" i="2"/>
  <c r="F156" i="2"/>
  <c r="C196" i="2"/>
  <c r="D193" i="2"/>
  <c r="C195" i="2"/>
  <c r="C197" i="2"/>
  <c r="B62" i="2"/>
  <c r="O55" i="2"/>
  <c r="D150" i="2"/>
  <c r="E147" i="2"/>
  <c r="D149" i="2"/>
  <c r="D151" i="2"/>
  <c r="C231" i="2"/>
  <c r="E229" i="2"/>
  <c r="C186" i="2"/>
  <c r="C188" i="2"/>
  <c r="C187" i="2"/>
  <c r="D184" i="2"/>
  <c r="C232" i="2"/>
  <c r="D231" i="2" s="1"/>
  <c r="E111" i="2"/>
  <c r="D115" i="2"/>
  <c r="C214" i="2"/>
  <c r="D211" i="2"/>
  <c r="C213" i="2"/>
  <c r="C215" i="2"/>
  <c r="D132" i="2"/>
  <c r="E129" i="2"/>
  <c r="D131" i="2"/>
  <c r="D133" i="2"/>
  <c r="D224" i="2"/>
  <c r="D222" i="2"/>
  <c r="E220" i="2"/>
  <c r="D223" i="2"/>
  <c r="E140" i="2"/>
  <c r="E142" i="2"/>
  <c r="E141" i="2"/>
  <c r="F138" i="2"/>
  <c r="C147" i="1"/>
  <c r="H68" i="1"/>
  <c r="F147" i="1"/>
  <c r="C68" i="1"/>
  <c r="H67" i="1" s="1"/>
  <c r="H279" i="3" l="1"/>
  <c r="H282" i="3" s="1"/>
  <c r="H288" i="3" s="1"/>
  <c r="H292" i="3" s="1"/>
  <c r="J131" i="3"/>
  <c r="J279" i="3" s="1"/>
  <c r="J282" i="3" s="1"/>
  <c r="J288" i="3" s="1"/>
  <c r="J292" i="3" s="1"/>
  <c r="F158" i="2"/>
  <c r="F160" i="2"/>
  <c r="F159" i="2"/>
  <c r="G156" i="2"/>
  <c r="E113" i="2"/>
  <c r="E115" i="2"/>
  <c r="F111" i="2"/>
  <c r="D206" i="2"/>
  <c r="D205" i="2"/>
  <c r="E202" i="2"/>
  <c r="D204" i="2"/>
  <c r="D114" i="2"/>
  <c r="E114" i="2" s="1"/>
  <c r="D233" i="2"/>
  <c r="E150" i="2"/>
  <c r="F147" i="2"/>
  <c r="E149" i="2"/>
  <c r="E151" i="2"/>
  <c r="O62" i="2"/>
  <c r="H249" i="2" s="1"/>
  <c r="H250" i="2" s="1"/>
  <c r="H269" i="2" s="1"/>
  <c r="B67" i="2"/>
  <c r="E168" i="2"/>
  <c r="F165" i="2"/>
  <c r="E167" i="2"/>
  <c r="E169" i="2"/>
  <c r="D232" i="2"/>
  <c r="E224" i="2"/>
  <c r="E222" i="2"/>
  <c r="F220" i="2"/>
  <c r="E223" i="2"/>
  <c r="D188" i="2"/>
  <c r="D187" i="2"/>
  <c r="E184" i="2"/>
  <c r="D186" i="2"/>
  <c r="F229" i="2"/>
  <c r="E232" i="2"/>
  <c r="E233" i="2"/>
  <c r="E231" i="2"/>
  <c r="E103" i="2"/>
  <c r="E105" i="2"/>
  <c r="E104" i="2"/>
  <c r="F101" i="2"/>
  <c r="F122" i="2"/>
  <c r="F124" i="2"/>
  <c r="F123" i="2"/>
  <c r="G120" i="2"/>
  <c r="F140" i="2"/>
  <c r="F142" i="2"/>
  <c r="F141" i="2"/>
  <c r="G138" i="2"/>
  <c r="E132" i="2"/>
  <c r="F129" i="2"/>
  <c r="E131" i="2"/>
  <c r="E133" i="2"/>
  <c r="D213" i="2"/>
  <c r="D215" i="2"/>
  <c r="E211" i="2"/>
  <c r="D214" i="2"/>
  <c r="D178" i="2"/>
  <c r="E175" i="2"/>
  <c r="D177" i="2"/>
  <c r="D179" i="2"/>
  <c r="E174" i="2"/>
  <c r="E110" i="2"/>
  <c r="F1" i="2"/>
  <c r="E100" i="2"/>
  <c r="E88" i="2"/>
  <c r="E54" i="2"/>
  <c r="D195" i="2"/>
  <c r="D197" i="2"/>
  <c r="D196" i="2"/>
  <c r="E193" i="2"/>
  <c r="E213" i="2" l="1"/>
  <c r="E215" i="2"/>
  <c r="E214" i="2"/>
  <c r="F211" i="2"/>
  <c r="E187" i="2"/>
  <c r="F184" i="2"/>
  <c r="E186" i="2"/>
  <c r="E188" i="2"/>
  <c r="F168" i="2"/>
  <c r="G165" i="2"/>
  <c r="F167" i="2"/>
  <c r="F169" i="2"/>
  <c r="G124" i="2"/>
  <c r="G123" i="2"/>
  <c r="H120" i="2"/>
  <c r="G122" i="2"/>
  <c r="G220" i="2"/>
  <c r="F223" i="2"/>
  <c r="F224" i="2"/>
  <c r="F222" i="2"/>
  <c r="B68" i="2"/>
  <c r="G160" i="2"/>
  <c r="G159" i="2"/>
  <c r="H156" i="2"/>
  <c r="G158" i="2"/>
  <c r="F114" i="2"/>
  <c r="F115" i="2"/>
  <c r="G111" i="2"/>
  <c r="F113" i="2"/>
  <c r="E178" i="2"/>
  <c r="F175" i="2"/>
  <c r="E177" i="2"/>
  <c r="E179" i="2"/>
  <c r="E205" i="2"/>
  <c r="F202" i="2"/>
  <c r="E204" i="2"/>
  <c r="E206" i="2"/>
  <c r="F174" i="2"/>
  <c r="G1" i="2"/>
  <c r="F100" i="2"/>
  <c r="F88" i="2"/>
  <c r="F54" i="2"/>
  <c r="F110" i="2"/>
  <c r="F150" i="2"/>
  <c r="G147" i="2"/>
  <c r="F149" i="2"/>
  <c r="F151" i="2"/>
  <c r="E195" i="2"/>
  <c r="E197" i="2"/>
  <c r="E196" i="2"/>
  <c r="F193" i="2"/>
  <c r="F132" i="2"/>
  <c r="G129" i="2"/>
  <c r="F131" i="2"/>
  <c r="F133" i="2"/>
  <c r="F232" i="2"/>
  <c r="F233" i="2"/>
  <c r="F231" i="2"/>
  <c r="G229" i="2"/>
  <c r="G142" i="2"/>
  <c r="G141" i="2"/>
  <c r="H138" i="2"/>
  <c r="G140" i="2"/>
  <c r="F105" i="2"/>
  <c r="F104" i="2"/>
  <c r="G101" i="2"/>
  <c r="F103" i="2"/>
  <c r="G174" i="2" l="1"/>
  <c r="G100" i="2"/>
  <c r="G88" i="2"/>
  <c r="G54" i="2"/>
  <c r="G110" i="2"/>
  <c r="H1" i="2"/>
  <c r="H159" i="2"/>
  <c r="I156" i="2"/>
  <c r="H158" i="2"/>
  <c r="H160" i="2"/>
  <c r="H141" i="2"/>
  <c r="I138" i="2"/>
  <c r="H140" i="2"/>
  <c r="H142" i="2"/>
  <c r="G131" i="2"/>
  <c r="G133" i="2"/>
  <c r="H129" i="2"/>
  <c r="G132" i="2"/>
  <c r="G149" i="2"/>
  <c r="G151" i="2"/>
  <c r="H147" i="2"/>
  <c r="G150" i="2"/>
  <c r="H123" i="2"/>
  <c r="I120" i="2"/>
  <c r="H122" i="2"/>
  <c r="H124" i="2"/>
  <c r="H220" i="2"/>
  <c r="G223" i="2"/>
  <c r="G224" i="2"/>
  <c r="G222" i="2"/>
  <c r="B79" i="2"/>
  <c r="F187" i="2"/>
  <c r="G184" i="2"/>
  <c r="F186" i="2"/>
  <c r="F188" i="2"/>
  <c r="G233" i="2"/>
  <c r="G231" i="2"/>
  <c r="H229" i="2"/>
  <c r="G232" i="2"/>
  <c r="F195" i="2"/>
  <c r="F197" i="2"/>
  <c r="F196" i="2"/>
  <c r="G193" i="2"/>
  <c r="F205" i="2"/>
  <c r="G202" i="2"/>
  <c r="F204" i="2"/>
  <c r="F206" i="2"/>
  <c r="G104" i="2"/>
  <c r="H101" i="2"/>
  <c r="G105" i="2"/>
  <c r="G103" i="2"/>
  <c r="F177" i="2"/>
  <c r="F179" i="2"/>
  <c r="F178" i="2"/>
  <c r="G175" i="2"/>
  <c r="G115" i="2"/>
  <c r="G114" i="2"/>
  <c r="H111" i="2"/>
  <c r="G113" i="2"/>
  <c r="F213" i="2"/>
  <c r="F215" i="2"/>
  <c r="F214" i="2"/>
  <c r="G211" i="2"/>
  <c r="G167" i="2"/>
  <c r="G169" i="2"/>
  <c r="H165" i="2"/>
  <c r="G168" i="2"/>
  <c r="I123" i="2" l="1"/>
  <c r="J120" i="2"/>
  <c r="I122" i="2"/>
  <c r="I124" i="2"/>
  <c r="G205" i="2"/>
  <c r="H202" i="2"/>
  <c r="G204" i="2"/>
  <c r="G206" i="2"/>
  <c r="H174" i="2"/>
  <c r="H100" i="2"/>
  <c r="H88" i="2"/>
  <c r="H54" i="2"/>
  <c r="H110" i="2"/>
  <c r="I1" i="2"/>
  <c r="G177" i="2"/>
  <c r="G179" i="2"/>
  <c r="G178" i="2"/>
  <c r="H175" i="2"/>
  <c r="H149" i="2"/>
  <c r="H151" i="2"/>
  <c r="H150" i="2"/>
  <c r="I147" i="2"/>
  <c r="G213" i="2"/>
  <c r="G215" i="2"/>
  <c r="G214" i="2"/>
  <c r="H211" i="2"/>
  <c r="C72" i="2"/>
  <c r="B80" i="2"/>
  <c r="B78" i="2"/>
  <c r="B238" i="2" s="1"/>
  <c r="G195" i="2"/>
  <c r="G197" i="2"/>
  <c r="G196" i="2"/>
  <c r="H193" i="2"/>
  <c r="H167" i="2"/>
  <c r="H169" i="2"/>
  <c r="H168" i="2"/>
  <c r="I165" i="2"/>
  <c r="H113" i="2"/>
  <c r="H115" i="2"/>
  <c r="H114" i="2"/>
  <c r="I111" i="2"/>
  <c r="I220" i="2"/>
  <c r="H223" i="2"/>
  <c r="H224" i="2"/>
  <c r="H222" i="2"/>
  <c r="H131" i="2"/>
  <c r="H133" i="2"/>
  <c r="H132" i="2"/>
  <c r="I129" i="2"/>
  <c r="I159" i="2"/>
  <c r="J156" i="2"/>
  <c r="I158" i="2"/>
  <c r="I160" i="2"/>
  <c r="H233" i="2"/>
  <c r="H231" i="2"/>
  <c r="I229" i="2"/>
  <c r="H232" i="2"/>
  <c r="I141" i="2"/>
  <c r="J138" i="2"/>
  <c r="I140" i="2"/>
  <c r="I142" i="2"/>
  <c r="H104" i="2"/>
  <c r="I101" i="2"/>
  <c r="H103" i="2"/>
  <c r="H105" i="2"/>
  <c r="G187" i="2"/>
  <c r="H184" i="2"/>
  <c r="G186" i="2"/>
  <c r="G188" i="2"/>
  <c r="I131" i="2" l="1"/>
  <c r="I133" i="2"/>
  <c r="I132" i="2"/>
  <c r="J129" i="2"/>
  <c r="H197" i="2"/>
  <c r="H196" i="2"/>
  <c r="I193" i="2"/>
  <c r="H195" i="2"/>
  <c r="I104" i="2"/>
  <c r="J101" i="2"/>
  <c r="I103" i="2"/>
  <c r="I105" i="2"/>
  <c r="I149" i="2"/>
  <c r="I151" i="2"/>
  <c r="I150" i="2"/>
  <c r="J147" i="2"/>
  <c r="I174" i="2"/>
  <c r="I88" i="2"/>
  <c r="I54" i="2"/>
  <c r="I110" i="2"/>
  <c r="I100" i="2"/>
  <c r="J1" i="2"/>
  <c r="H204" i="2"/>
  <c r="H206" i="2"/>
  <c r="I202" i="2"/>
  <c r="H205" i="2"/>
  <c r="I113" i="2"/>
  <c r="I115" i="2"/>
  <c r="I114" i="2"/>
  <c r="J111" i="2"/>
  <c r="I233" i="2"/>
  <c r="I231" i="2"/>
  <c r="J229" i="2"/>
  <c r="I232" i="2"/>
  <c r="I167" i="2"/>
  <c r="I169" i="2"/>
  <c r="I168" i="2"/>
  <c r="J165" i="2"/>
  <c r="H186" i="2"/>
  <c r="H188" i="2"/>
  <c r="I184" i="2"/>
  <c r="H187" i="2"/>
  <c r="J141" i="2"/>
  <c r="K138" i="2"/>
  <c r="J140" i="2"/>
  <c r="J142" i="2"/>
  <c r="J159" i="2"/>
  <c r="K156" i="2"/>
  <c r="J158" i="2"/>
  <c r="J160" i="2"/>
  <c r="C76" i="2"/>
  <c r="C79" i="2"/>
  <c r="C73" i="2"/>
  <c r="I223" i="2"/>
  <c r="I224" i="2"/>
  <c r="I222" i="2"/>
  <c r="J220" i="2"/>
  <c r="H215" i="2"/>
  <c r="H214" i="2"/>
  <c r="I211" i="2"/>
  <c r="H213" i="2"/>
  <c r="H177" i="2"/>
  <c r="H179" i="2"/>
  <c r="H178" i="2"/>
  <c r="I175" i="2"/>
  <c r="J123" i="2"/>
  <c r="K120" i="2"/>
  <c r="J122" i="2"/>
  <c r="J124" i="2"/>
  <c r="I186" i="2" l="1"/>
  <c r="I188" i="2"/>
  <c r="I187" i="2"/>
  <c r="J184" i="2"/>
  <c r="I196" i="2"/>
  <c r="J193" i="2"/>
  <c r="I195" i="2"/>
  <c r="I197" i="2"/>
  <c r="J224" i="2"/>
  <c r="J222" i="2"/>
  <c r="K220" i="2"/>
  <c r="J223" i="2"/>
  <c r="I204" i="2"/>
  <c r="I206" i="2"/>
  <c r="I205" i="2"/>
  <c r="J202" i="2"/>
  <c r="J149" i="2"/>
  <c r="J151" i="2"/>
  <c r="J150" i="2"/>
  <c r="K147" i="2"/>
  <c r="J167" i="2"/>
  <c r="J169" i="2"/>
  <c r="J168" i="2"/>
  <c r="K165" i="2"/>
  <c r="J113" i="2"/>
  <c r="J115" i="2"/>
  <c r="J114" i="2"/>
  <c r="K111" i="2"/>
  <c r="J174" i="2"/>
  <c r="J110" i="2"/>
  <c r="K1" i="2"/>
  <c r="J88" i="2"/>
  <c r="J54" i="2"/>
  <c r="J100" i="2"/>
  <c r="K158" i="2"/>
  <c r="K160" i="2"/>
  <c r="L156" i="2"/>
  <c r="K159" i="2"/>
  <c r="I177" i="2"/>
  <c r="I179" i="2"/>
  <c r="I178" i="2"/>
  <c r="J175" i="2"/>
  <c r="J233" i="2"/>
  <c r="J231" i="2"/>
  <c r="K229" i="2"/>
  <c r="J232" i="2"/>
  <c r="D72" i="2"/>
  <c r="C80" i="2"/>
  <c r="C78" i="2"/>
  <c r="C238" i="2" s="1"/>
  <c r="K122" i="2"/>
  <c r="K124" i="2"/>
  <c r="L120" i="2"/>
  <c r="K123" i="2"/>
  <c r="I214" i="2"/>
  <c r="J211" i="2"/>
  <c r="I213" i="2"/>
  <c r="I215" i="2"/>
  <c r="K140" i="2"/>
  <c r="K142" i="2"/>
  <c r="K141" i="2"/>
  <c r="L138" i="2"/>
  <c r="J131" i="2"/>
  <c r="J133" i="2"/>
  <c r="J132" i="2"/>
  <c r="K129" i="2"/>
  <c r="J103" i="2"/>
  <c r="J104" i="2"/>
  <c r="J105" i="2"/>
  <c r="K101" i="2"/>
  <c r="J204" i="2" l="1"/>
  <c r="J206" i="2"/>
  <c r="J205" i="2"/>
  <c r="K202" i="2"/>
  <c r="D79" i="2"/>
  <c r="D73" i="2"/>
  <c r="D76" i="2"/>
  <c r="K174" i="2"/>
  <c r="K110" i="2"/>
  <c r="L1" i="2"/>
  <c r="K100" i="2"/>
  <c r="K88" i="2"/>
  <c r="K54" i="2"/>
  <c r="K103" i="2"/>
  <c r="K105" i="2"/>
  <c r="K104" i="2"/>
  <c r="L101" i="2"/>
  <c r="J196" i="2"/>
  <c r="K193" i="2"/>
  <c r="J195" i="2"/>
  <c r="J197" i="2"/>
  <c r="K169" i="2"/>
  <c r="K168" i="2"/>
  <c r="L165" i="2"/>
  <c r="K167" i="2"/>
  <c r="L229" i="2"/>
  <c r="K232" i="2"/>
  <c r="K231" i="2"/>
  <c r="K233" i="2"/>
  <c r="L158" i="2"/>
  <c r="L160" i="2"/>
  <c r="L159" i="2"/>
  <c r="M156" i="2"/>
  <c r="J214" i="2"/>
  <c r="K211" i="2"/>
  <c r="J213" i="2"/>
  <c r="J215" i="2"/>
  <c r="K115" i="2"/>
  <c r="K114" i="2"/>
  <c r="L111" i="2"/>
  <c r="K113" i="2"/>
  <c r="K224" i="2"/>
  <c r="K222" i="2"/>
  <c r="L220" i="2"/>
  <c r="K223" i="2"/>
  <c r="L140" i="2"/>
  <c r="L142" i="2"/>
  <c r="L141" i="2"/>
  <c r="M138" i="2"/>
  <c r="L122" i="2"/>
  <c r="L124" i="2"/>
  <c r="L123" i="2"/>
  <c r="M120" i="2"/>
  <c r="K151" i="2"/>
  <c r="K150" i="2"/>
  <c r="L147" i="2"/>
  <c r="K149" i="2"/>
  <c r="J186" i="2"/>
  <c r="J188" i="2"/>
  <c r="J187" i="2"/>
  <c r="K184" i="2"/>
  <c r="K133" i="2"/>
  <c r="K132" i="2"/>
  <c r="L129" i="2"/>
  <c r="K131" i="2"/>
  <c r="J179" i="2"/>
  <c r="J178" i="2"/>
  <c r="K175" i="2"/>
  <c r="J177" i="2"/>
  <c r="L168" i="2" l="1"/>
  <c r="M165" i="2"/>
  <c r="L167" i="2"/>
  <c r="L169" i="2"/>
  <c r="L150" i="2"/>
  <c r="M147" i="2"/>
  <c r="L149" i="2"/>
  <c r="L151" i="2"/>
  <c r="E72" i="2"/>
  <c r="D80" i="2"/>
  <c r="D78" i="2"/>
  <c r="D238" i="2" s="1"/>
  <c r="M122" i="2"/>
  <c r="M124" i="2"/>
  <c r="M123" i="2"/>
  <c r="K178" i="2"/>
  <c r="L175" i="2"/>
  <c r="K177" i="2"/>
  <c r="K179" i="2"/>
  <c r="L224" i="2"/>
  <c r="L222" i="2"/>
  <c r="M220" i="2"/>
  <c r="L223" i="2"/>
  <c r="K204" i="2"/>
  <c r="K206" i="2"/>
  <c r="K205" i="2"/>
  <c r="L202" i="2"/>
  <c r="K214" i="2"/>
  <c r="L211" i="2"/>
  <c r="K213" i="2"/>
  <c r="K215" i="2"/>
  <c r="K196" i="2"/>
  <c r="L193" i="2"/>
  <c r="K195" i="2"/>
  <c r="K197" i="2"/>
  <c r="L114" i="2"/>
  <c r="L113" i="2"/>
  <c r="L115" i="2"/>
  <c r="M111" i="2"/>
  <c r="K186" i="2"/>
  <c r="K188" i="2"/>
  <c r="K187" i="2"/>
  <c r="L184" i="2"/>
  <c r="M229" i="2"/>
  <c r="L232" i="2"/>
  <c r="L233" i="2"/>
  <c r="L231" i="2"/>
  <c r="L174" i="2"/>
  <c r="L110" i="2"/>
  <c r="M1" i="2"/>
  <c r="L100" i="2"/>
  <c r="L88" i="2"/>
  <c r="L54" i="2"/>
  <c r="L132" i="2"/>
  <c r="M129" i="2"/>
  <c r="L131" i="2"/>
  <c r="L133" i="2"/>
  <c r="M140" i="2"/>
  <c r="M142" i="2"/>
  <c r="M141" i="2"/>
  <c r="M158" i="2"/>
  <c r="M160" i="2"/>
  <c r="M159" i="2"/>
  <c r="L103" i="2"/>
  <c r="L105" i="2"/>
  <c r="L104" i="2"/>
  <c r="M101" i="2"/>
  <c r="L178" i="2" l="1"/>
  <c r="M175" i="2"/>
  <c r="L177" i="2"/>
  <c r="L179" i="2"/>
  <c r="M132" i="2"/>
  <c r="M131" i="2"/>
  <c r="M133" i="2"/>
  <c r="M114" i="2"/>
  <c r="M113" i="2"/>
  <c r="M115" i="2"/>
  <c r="M150" i="2"/>
  <c r="M149" i="2"/>
  <c r="M151" i="2"/>
  <c r="M224" i="2"/>
  <c r="M222" i="2"/>
  <c r="M223" i="2"/>
  <c r="L213" i="2"/>
  <c r="L215" i="2"/>
  <c r="M211" i="2"/>
  <c r="L214" i="2"/>
  <c r="J244" i="2"/>
  <c r="M110" i="2"/>
  <c r="M100" i="2"/>
  <c r="M88" i="2"/>
  <c r="M54" i="2"/>
  <c r="M174" i="2"/>
  <c r="E79" i="2"/>
  <c r="E73" i="2"/>
  <c r="E76" i="2"/>
  <c r="L195" i="2"/>
  <c r="L197" i="2"/>
  <c r="M193" i="2"/>
  <c r="L196" i="2"/>
  <c r="M232" i="2"/>
  <c r="M233" i="2"/>
  <c r="M231" i="2"/>
  <c r="M103" i="2"/>
  <c r="M107" i="2" s="1"/>
  <c r="M105" i="2"/>
  <c r="M104" i="2"/>
  <c r="L188" i="2"/>
  <c r="L187" i="2"/>
  <c r="M184" i="2"/>
  <c r="L186" i="2"/>
  <c r="L206" i="2"/>
  <c r="L205" i="2"/>
  <c r="M202" i="2"/>
  <c r="L204" i="2"/>
  <c r="M168" i="2"/>
  <c r="M167" i="2"/>
  <c r="M169" i="2"/>
  <c r="M195" i="2" l="1"/>
  <c r="M197" i="2"/>
  <c r="M196" i="2"/>
  <c r="O107" i="2"/>
  <c r="M106" i="2"/>
  <c r="M205" i="2"/>
  <c r="M204" i="2"/>
  <c r="M206" i="2"/>
  <c r="E80" i="2"/>
  <c r="E78" i="2"/>
  <c r="E238" i="2" s="1"/>
  <c r="F72" i="2"/>
  <c r="M213" i="2"/>
  <c r="M215" i="2"/>
  <c r="M214" i="2"/>
  <c r="M187" i="2"/>
  <c r="M186" i="2"/>
  <c r="M188" i="2"/>
  <c r="M178" i="2"/>
  <c r="M177" i="2"/>
  <c r="M181" i="2" s="1"/>
  <c r="M179" i="2"/>
  <c r="O106" i="2" l="1"/>
  <c r="O181" i="2"/>
  <c r="M180" i="2"/>
  <c r="O180" i="2" s="1"/>
  <c r="F79" i="2"/>
  <c r="F73" i="2"/>
  <c r="F76" i="2"/>
  <c r="F80" i="2" l="1"/>
  <c r="F78" i="2"/>
  <c r="F238" i="2" s="1"/>
  <c r="G72" i="2"/>
  <c r="H281" i="2"/>
  <c r="M64" i="2"/>
  <c r="M67" i="2" l="1"/>
  <c r="O64" i="2"/>
  <c r="H272" i="2" s="1"/>
  <c r="G79" i="2"/>
  <c r="G73" i="2"/>
  <c r="G76" i="2"/>
  <c r="H72" i="2" l="1"/>
  <c r="G80" i="2"/>
  <c r="G78" i="2"/>
  <c r="G238" i="2" s="1"/>
  <c r="M68" i="2"/>
  <c r="O68" i="2" s="1"/>
  <c r="O67" i="2"/>
  <c r="H79" i="2" l="1"/>
  <c r="H73" i="2"/>
  <c r="H76" i="2"/>
  <c r="I72" i="2" l="1"/>
  <c r="H80" i="2"/>
  <c r="H78" i="2"/>
  <c r="H238" i="2" s="1"/>
  <c r="I79" i="2" l="1"/>
  <c r="I73" i="2"/>
  <c r="I76" i="2"/>
  <c r="J72" i="2" l="1"/>
  <c r="I80" i="2"/>
  <c r="I78" i="2"/>
  <c r="I238" i="2" s="1"/>
  <c r="J76" i="2" l="1"/>
  <c r="J73" i="2"/>
  <c r="J79" i="2"/>
  <c r="K72" i="2" l="1"/>
  <c r="J80" i="2"/>
  <c r="J78" i="2"/>
  <c r="J238" i="2" s="1"/>
  <c r="K76" i="2" l="1"/>
  <c r="K79" i="2"/>
  <c r="K73" i="2"/>
  <c r="L72" i="2" l="1"/>
  <c r="K80" i="2"/>
  <c r="K78" i="2"/>
  <c r="K238" i="2" s="1"/>
  <c r="L79" i="2" l="1"/>
  <c r="L73" i="2"/>
  <c r="L76" i="2"/>
  <c r="M72" i="2" l="1"/>
  <c r="L80" i="2"/>
  <c r="L78" i="2"/>
  <c r="L238" i="2" s="1"/>
  <c r="M79" i="2" l="1"/>
  <c r="M73" i="2"/>
  <c r="M76" i="2"/>
  <c r="O76" i="2" s="1"/>
  <c r="H273" i="2" l="1"/>
  <c r="H275" i="2" s="1"/>
  <c r="H277" i="2" s="1"/>
  <c r="O69" i="2"/>
  <c r="O70" i="2" s="1"/>
  <c r="M80" i="2"/>
  <c r="M78" i="2"/>
  <c r="M238" i="2" s="1"/>
</calcChain>
</file>

<file path=xl/comments1.xml><?xml version="1.0" encoding="utf-8"?>
<comments xmlns="http://schemas.openxmlformats.org/spreadsheetml/2006/main">
  <authors>
    <author xml:space="preserve"> </author>
    <author>Jaime Stafford</author>
  </authors>
  <commentList>
    <comment ref="E121" authorId="0" shape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 xml:space="preserve">5 year historical average
</t>
        </r>
      </text>
    </comment>
    <comment ref="E122" authorId="0" shapeId="0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11"/>
            <color indexed="81"/>
            <rFont val="Tahoma"/>
            <family val="2"/>
          </rPr>
          <t xml:space="preserve">5 year historical average
</t>
        </r>
      </text>
    </comment>
    <comment ref="J236" authorId="1" shapeId="0">
      <text>
        <r>
          <rPr>
            <b/>
            <sz val="9"/>
            <color indexed="81"/>
            <rFont val="Tahoma"/>
            <family val="2"/>
          </rPr>
          <t>Add colllateral value on if the bank's lien is perfected on the title.</t>
        </r>
      </text>
    </comment>
  </commentList>
</comments>
</file>

<file path=xl/sharedStrings.xml><?xml version="1.0" encoding="utf-8"?>
<sst xmlns="http://schemas.openxmlformats.org/spreadsheetml/2006/main" count="645" uniqueCount="402">
  <si>
    <t>THE FARMERS STATE BANK</t>
  </si>
  <si>
    <t>AGRICULTURAL BALANCE SHEET</t>
  </si>
  <si>
    <t xml:space="preserve">NAME </t>
  </si>
  <si>
    <t>DATE</t>
  </si>
  <si>
    <t xml:space="preserve">ADDRESS </t>
  </si>
  <si>
    <t xml:space="preserve">CITY </t>
  </si>
  <si>
    <t xml:space="preserve">STATE    </t>
  </si>
  <si>
    <t>ZIP</t>
  </si>
  <si>
    <t>PHONE</t>
  </si>
  <si>
    <t>Number of Dependents</t>
  </si>
  <si>
    <t xml:space="preserve">List Contingent Liabilities:   </t>
  </si>
  <si>
    <t>Ages of Dependents</t>
  </si>
  <si>
    <t>N/A</t>
  </si>
  <si>
    <t xml:space="preserve">Have you ever been a debtor in bankruptcy? </t>
  </si>
  <si>
    <t>No</t>
  </si>
  <si>
    <t xml:space="preserve">Insurance on Crops           </t>
  </si>
  <si>
    <t>Yes</t>
  </si>
  <si>
    <t xml:space="preserve">Are any suits pending against you?   </t>
  </si>
  <si>
    <t>Insurance on Buildings(fire, Ext. Cov.)                  $</t>
  </si>
  <si>
    <t>Do you carry health, accident or hospital ins?</t>
  </si>
  <si>
    <t>Insurance on Mach., Equip., and Livestock          $</t>
  </si>
  <si>
    <t>Liability Insurance Coverage  $</t>
  </si>
  <si>
    <t>ASSETS</t>
  </si>
  <si>
    <t>LIABILITIES</t>
  </si>
  <si>
    <t>CURRENT ASSETS</t>
  </si>
  <si>
    <t>CURRENT LIABILITIES</t>
  </si>
  <si>
    <t xml:space="preserve">Cash, Savings, &amp; C.D.s </t>
  </si>
  <si>
    <t>Notes Due FSB:</t>
  </si>
  <si>
    <t>Crops or Feed on Hand  (Sched. F)</t>
  </si>
  <si>
    <t>LOCs</t>
  </si>
  <si>
    <t>(accrued interest =</t>
  </si>
  <si>
    <t>Livestock Held for Sale  (Sched. D)</t>
  </si>
  <si>
    <t>Marketable bonds or Securities</t>
  </si>
  <si>
    <t>Notes Receivable</t>
  </si>
  <si>
    <t>Accounts Receivable</t>
  </si>
  <si>
    <t>Cash Invested in Growing Crops (Sched. F)</t>
  </si>
  <si>
    <t>Other Current Assets:</t>
  </si>
  <si>
    <t>Accts Payable/Credit Cards</t>
  </si>
  <si>
    <t>TOTAL - Current Assets</t>
  </si>
  <si>
    <t xml:space="preserve">      TOTAL - Current Liabilities</t>
  </si>
  <si>
    <t>INTERMEDIATE TERM ASSETS</t>
  </si>
  <si>
    <t>INTERMEDIATE TERM LIABILITIES</t>
  </si>
  <si>
    <t>Cash Value Life Insurance  (Sched. B)</t>
  </si>
  <si>
    <t>Mach., Equip.,Vehicles, Etc.  (Sched. G)</t>
  </si>
  <si>
    <t>Breeding Stock  (Sched. E)</t>
  </si>
  <si>
    <t>Securities (not readily marketable)</t>
  </si>
  <si>
    <t xml:space="preserve">Horses </t>
  </si>
  <si>
    <t>Personal Property</t>
  </si>
  <si>
    <t xml:space="preserve">         TOTAL - Intermediate Assets</t>
  </si>
  <si>
    <t xml:space="preserve">      TOTAL - Intermediate Liabilities</t>
  </si>
  <si>
    <t>LONG TERM OR FIXED ASSETS</t>
  </si>
  <si>
    <t>LONG TERM LIABILITIES</t>
  </si>
  <si>
    <t>Farm Real Estate  (Sched. A)</t>
  </si>
  <si>
    <t>Real Estate Mortgages - [creditor]</t>
  </si>
  <si>
    <t xml:space="preserve">      TOTAL - Long Term Liabilities</t>
  </si>
  <si>
    <t>TOTAL  LIABILITIES</t>
  </si>
  <si>
    <t>Double-check:</t>
  </si>
  <si>
    <t xml:space="preserve">         TOTAL - Fixed Assets</t>
  </si>
  <si>
    <t>PRESENT NET WORTH</t>
  </si>
  <si>
    <t>-FSB debt (B/S)</t>
  </si>
  <si>
    <t>TOTAL ASSETS</t>
  </si>
  <si>
    <t>TOTAL  LIABILITIES &amp; NET WORTH</t>
  </si>
  <si>
    <t>-FSB debt (Appraisal)</t>
  </si>
  <si>
    <t>-Difference</t>
  </si>
  <si>
    <t>The undersigned declares that the foregoing statement and representations, and the schedules and representations on the next page hereof, are true and ac-</t>
  </si>
  <si>
    <t>curate as of the date first above written.  The undersigned agrees to and will notify Lender immediately in writing of any change in their financial condition and in</t>
  </si>
  <si>
    <t>the absence of such notice or a subsequently executed balance sheet presented to Lender, this may be considered as a continuing statement that is true and</t>
  </si>
  <si>
    <t>correct. By signing below I authorize you to check my credit and employment history and to answer questions others may ask about my credit record with you.</t>
  </si>
  <si>
    <t>BY SIGNING BELOW, I ACKNOWLEDGE RECEIPT OF A COPY OF THIS STATEMENT</t>
  </si>
  <si>
    <t>Date_______________________________, 20________</t>
  </si>
  <si>
    <t>Signature_______________________________________</t>
  </si>
  <si>
    <t>Witness________________________________________</t>
  </si>
  <si>
    <t xml:space="preserve">SCHEDULE  A </t>
  </si>
  <si>
    <t>Real Estate (Owned or Rented)</t>
  </si>
  <si>
    <t>TITLE HELD BY:</t>
  </si>
  <si>
    <t>DESCRIPTION</t>
  </si>
  <si>
    <t>ACRES</t>
  </si>
  <si>
    <t xml:space="preserve"> VALUE</t>
  </si>
  <si>
    <t>MORTGAGE</t>
  </si>
  <si>
    <t xml:space="preserve">     TOTAL</t>
  </si>
  <si>
    <t>Rented:</t>
  </si>
  <si>
    <t>Type Lease</t>
  </si>
  <si>
    <t>Expires</t>
  </si>
  <si>
    <t xml:space="preserve">SCHEDULE  B </t>
  </si>
  <si>
    <t>Life Insurance (include credit life)</t>
  </si>
  <si>
    <t>INSURANCE COMPANY</t>
  </si>
  <si>
    <t>BENEFICIARY</t>
  </si>
  <si>
    <t>FACE VALUE</t>
  </si>
  <si>
    <t>CASH VALUE</t>
  </si>
  <si>
    <t>AMOUNT BORROWED</t>
  </si>
  <si>
    <t>ASSIGNED</t>
  </si>
  <si>
    <t>SCHEDULE C</t>
  </si>
  <si>
    <t>Bonds and Securities (in your name)</t>
  </si>
  <si>
    <t>SHARES</t>
  </si>
  <si>
    <t>MARKET VALUE</t>
  </si>
  <si>
    <t>SCHEDULE D</t>
  </si>
  <si>
    <t>Livestock Held for Sale</t>
  </si>
  <si>
    <t xml:space="preserve">NUMBER </t>
  </si>
  <si>
    <t xml:space="preserve">WEIGHT </t>
  </si>
  <si>
    <t xml:space="preserve">PRICE </t>
  </si>
  <si>
    <t xml:space="preserve">VALUE </t>
  </si>
  <si>
    <t>SCHEDULE E</t>
  </si>
  <si>
    <t>Breeding Stock</t>
  </si>
  <si>
    <t xml:space="preserve"> </t>
  </si>
  <si>
    <t>AGE</t>
  </si>
  <si>
    <t xml:space="preserve">NUM. </t>
  </si>
  <si>
    <t>SCHEDULE F</t>
  </si>
  <si>
    <t>Crops or Feed on Hand</t>
  </si>
  <si>
    <t>Growing Crops</t>
  </si>
  <si>
    <t>CASH</t>
  </si>
  <si>
    <t>CROP OR FEED</t>
  </si>
  <si>
    <t>AMOUNT ON HAND</t>
  </si>
  <si>
    <t>TOTAL VALUE</t>
  </si>
  <si>
    <t>CROP</t>
  </si>
  <si>
    <t>SHARE</t>
  </si>
  <si>
    <t xml:space="preserve"> INVESTED</t>
  </si>
  <si>
    <t xml:space="preserve">     TOTALS</t>
  </si>
  <si>
    <t>SCHEDULE G</t>
  </si>
  <si>
    <t>Machinery and Equipment</t>
  </si>
  <si>
    <t>MAKE</t>
  </si>
  <si>
    <t>MODEL</t>
  </si>
  <si>
    <t>KIND</t>
  </si>
  <si>
    <t>YEAR</t>
  </si>
  <si>
    <t xml:space="preserve">Value per </t>
  </si>
  <si>
    <t xml:space="preserve"> Appraisal</t>
  </si>
  <si>
    <t xml:space="preserve">  D/A = </t>
  </si>
  <si>
    <t xml:space="preserve">CA/CL = </t>
  </si>
  <si>
    <t>Initials_______  _______</t>
  </si>
  <si>
    <t>TOTALS</t>
  </si>
  <si>
    <r>
      <t>Crops...</t>
    </r>
    <r>
      <rPr>
        <b/>
        <sz val="14"/>
        <rFont val="Arial"/>
        <family val="2"/>
      </rPr>
      <t xml:space="preserve">(from </t>
    </r>
    <r>
      <rPr>
        <b/>
        <i/>
        <sz val="14"/>
        <rFont val="Arial"/>
        <family val="2"/>
      </rPr>
      <t>Grain, Feed, &amp; Growing Crop Plan</t>
    </r>
    <r>
      <rPr>
        <b/>
        <sz val="14"/>
        <rFont val="Arial"/>
        <family val="2"/>
      </rPr>
      <t>)</t>
    </r>
  </si>
  <si>
    <t xml:space="preserve">   Wheat </t>
  </si>
  <si>
    <t xml:space="preserve">   Proso</t>
  </si>
  <si>
    <t xml:space="preserve">   Corn</t>
  </si>
  <si>
    <t xml:space="preserve">   Sunflowers</t>
  </si>
  <si>
    <t xml:space="preserve">   Other (GRASS HAY)</t>
  </si>
  <si>
    <t xml:space="preserve">  Other Hay</t>
  </si>
  <si>
    <t>Custom Work &amp;  Mach.Hire</t>
  </si>
  <si>
    <r>
      <t xml:space="preserve"> LIVESTOCK..</t>
    </r>
    <r>
      <rPr>
        <b/>
        <sz val="14"/>
        <color indexed="16"/>
        <rFont val="Arial"/>
        <family val="2"/>
      </rPr>
      <t>.(from</t>
    </r>
    <r>
      <rPr>
        <b/>
        <i/>
        <sz val="14"/>
        <color indexed="16"/>
        <rFont val="Arial"/>
        <family val="2"/>
      </rPr>
      <t xml:space="preserve"> Livestock Plan</t>
    </r>
    <r>
      <rPr>
        <b/>
        <sz val="14"/>
        <color indexed="16"/>
        <rFont val="Arial"/>
        <family val="2"/>
      </rPr>
      <t>)</t>
    </r>
  </si>
  <si>
    <t xml:space="preserve">   Calves: strs</t>
  </si>
  <si>
    <t xml:space="preserve">   Calves: hfrs</t>
  </si>
  <si>
    <t xml:space="preserve">Gov't Pmts: </t>
  </si>
  <si>
    <t xml:space="preserve">                  CSP</t>
  </si>
  <si>
    <t>Other/ Acc'ts Rec'ble</t>
  </si>
  <si>
    <r>
      <t>Salaries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/>
    </r>
  </si>
  <si>
    <t>OPERATING RECEIPTS</t>
  </si>
  <si>
    <r>
      <t xml:space="preserve">Breeding Stock </t>
    </r>
    <r>
      <rPr>
        <i/>
        <sz val="11"/>
        <color indexed="16"/>
        <rFont val="Arial"/>
        <family val="2"/>
      </rPr>
      <t>(</t>
    </r>
    <r>
      <rPr>
        <sz val="11"/>
        <color indexed="16"/>
        <rFont val="Arial"/>
        <family val="2"/>
      </rPr>
      <t xml:space="preserve">see </t>
    </r>
    <r>
      <rPr>
        <i/>
        <sz val="12"/>
        <color indexed="16"/>
        <rFont val="Arial"/>
        <family val="2"/>
      </rPr>
      <t>Livestock Plan</t>
    </r>
    <r>
      <rPr>
        <i/>
        <sz val="11"/>
        <color indexed="16"/>
        <rFont val="Arial"/>
        <family val="2"/>
      </rPr>
      <t>)</t>
    </r>
  </si>
  <si>
    <t xml:space="preserve">   Cull Cows </t>
  </si>
  <si>
    <t xml:space="preserve">M &amp; E      </t>
  </si>
  <si>
    <t>CAPITAL SALES</t>
  </si>
  <si>
    <t>TOTAL INCOME</t>
  </si>
  <si>
    <t xml:space="preserve"> CASH EXPENSES</t>
  </si>
  <si>
    <t xml:space="preserve">   Acc'ts Payable</t>
  </si>
  <si>
    <t xml:space="preserve">   Labor </t>
  </si>
  <si>
    <t xml:space="preserve">   Fertilizer </t>
  </si>
  <si>
    <t xml:space="preserve">   Spray &amp; Chemical </t>
  </si>
  <si>
    <t xml:space="preserve">   Seed &amp; Treatment</t>
  </si>
  <si>
    <t xml:space="preserve">   Taxes - Income</t>
  </si>
  <si>
    <t xml:space="preserve">   Taxes - Property / Vehicle licenses</t>
  </si>
  <si>
    <t xml:space="preserve">   Insurance - Hail/MPCI/Fed Crop</t>
  </si>
  <si>
    <t xml:space="preserve">                   - Farm Policy</t>
  </si>
  <si>
    <t xml:space="preserve">                   - Auto / House</t>
  </si>
  <si>
    <t xml:space="preserve">                   - Health</t>
  </si>
  <si>
    <t xml:space="preserve">                   - Life</t>
  </si>
  <si>
    <t xml:space="preserve">   Fuel &amp; Oil</t>
  </si>
  <si>
    <t xml:space="preserve">   Machine &amp; Custom Hire</t>
  </si>
  <si>
    <t xml:space="preserve">   Freight &amp; Trucking</t>
  </si>
  <si>
    <t xml:space="preserve">   Repairs &amp; Maintenance</t>
  </si>
  <si>
    <t xml:space="preserve">   Supplies</t>
  </si>
  <si>
    <t xml:space="preserve">   Utilities - Farm Use: Elec, Phone,etc.</t>
  </si>
  <si>
    <t xml:space="preserve">   Profess.Fees/Filing Fees/Pub.</t>
  </si>
  <si>
    <t xml:space="preserve">   Misc</t>
  </si>
  <si>
    <t xml:space="preserve">   Pasture Leases/Rents</t>
  </si>
  <si>
    <t xml:space="preserve">   Livestock Expense (Vet, medical, etc.)</t>
  </si>
  <si>
    <t xml:space="preserve">   Hay </t>
  </si>
  <si>
    <t xml:space="preserve">   Feed - Salt, Mineral, Etc</t>
  </si>
  <si>
    <t xml:space="preserve">   Feed-Other</t>
  </si>
  <si>
    <t xml:space="preserve">   Purchased Cattle (thru LOC)</t>
  </si>
  <si>
    <t>TOTAL OPERATING EXPENSES</t>
  </si>
  <si>
    <t>Capital Expenditures</t>
  </si>
  <si>
    <t xml:space="preserve">   M &amp; E </t>
  </si>
  <si>
    <t>TOTAL CAPITAL EXPENDITURES</t>
  </si>
  <si>
    <t>TOTAL EXPENSES</t>
  </si>
  <si>
    <t xml:space="preserve"> Family &amp; Living Expenses</t>
  </si>
  <si>
    <t xml:space="preserve"> FSB Term Pmts  Pg. 3</t>
  </si>
  <si>
    <t xml:space="preserve"> Other Term Loan Payments</t>
  </si>
  <si>
    <t xml:space="preserve"> Operating Interest(From Below)</t>
  </si>
  <si>
    <t>TOTAL CASH EXPENSE</t>
  </si>
  <si>
    <t xml:space="preserve"> Unpaid Operating Interest = </t>
  </si>
  <si>
    <t xml:space="preserve"> Net Operating Cash Position =</t>
  </si>
  <si>
    <t xml:space="preserve">Debt taken out of existing LOC total &gt;&gt; </t>
  </si>
  <si>
    <t xml:space="preserve">Balance of LOC as of &gt;&gt; </t>
  </si>
  <si>
    <t>STARTING OPERATING DEBT   **</t>
  </si>
  <si>
    <t>Interest Rate</t>
  </si>
  <si>
    <t>Interest Payment</t>
  </si>
  <si>
    <t>Monthly Interest Accrual</t>
  </si>
  <si>
    <t>ENDING OPERATING DEBT</t>
  </si>
  <si>
    <t>CASH SURPLUS</t>
  </si>
  <si>
    <t xml:space="preserve"> OTHER TERM LOAN PAYMENTS: </t>
  </si>
  <si>
    <t xml:space="preserve">  Total of "Other Pymts"...to line 66 above &gt;&gt;  </t>
  </si>
  <si>
    <t>Interest rate</t>
  </si>
  <si>
    <t>Beginning Accrual</t>
  </si>
  <si>
    <t>Accrued Interest</t>
  </si>
  <si>
    <t>Term (Optional)</t>
  </si>
  <si>
    <t>Payment:  Principal</t>
  </si>
  <si>
    <t xml:space="preserve">          Interest</t>
  </si>
  <si>
    <t>Total Payment &gt;&gt;</t>
  </si>
  <si>
    <t xml:space="preserve">Payment:  Principal                 </t>
  </si>
  <si>
    <t xml:space="preserve">  </t>
  </si>
  <si>
    <t xml:space="preserve">Payment:  Principal                </t>
  </si>
  <si>
    <t xml:space="preserve">Interest rate </t>
  </si>
  <si>
    <t>PROPOSED</t>
  </si>
  <si>
    <t>TOTAL DEBT</t>
  </si>
  <si>
    <t>PROJECTED PROFIT AND LOSS STATEMENT</t>
  </si>
  <si>
    <t>Period Covered:</t>
  </si>
  <si>
    <t>to</t>
  </si>
  <si>
    <t xml:space="preserve"> PROJECTED</t>
  </si>
  <si>
    <t>TOTAL CASH INCOME</t>
  </si>
  <si>
    <t>TOTAL CASH EXPENSES</t>
  </si>
  <si>
    <t>NET OPERATING INCOME</t>
  </si>
  <si>
    <t>ADJUSTMENTS:</t>
  </si>
  <si>
    <t>PROJECTED</t>
  </si>
  <si>
    <t xml:space="preserve">   Inventory Items:</t>
  </si>
  <si>
    <t xml:space="preserve">     Crops</t>
  </si>
  <si>
    <t xml:space="preserve">     All Livestock</t>
  </si>
  <si>
    <t xml:space="preserve">     Acc'ts Receivable Adj.</t>
  </si>
  <si>
    <t xml:space="preserve">     Acc'ts Payable Adj./CCC</t>
  </si>
  <si>
    <t xml:space="preserve">     Prepaid Expenses</t>
  </si>
  <si>
    <t xml:space="preserve">     Gov't Pmts</t>
  </si>
  <si>
    <t xml:space="preserve">   Capital Items:</t>
  </si>
  <si>
    <t xml:space="preserve">     M &amp; E   </t>
  </si>
  <si>
    <t xml:space="preserve">     Other</t>
  </si>
  <si>
    <t xml:space="preserve">   TOTAL ADJUSTMENTS</t>
  </si>
  <si>
    <t>CASH INCOME W/ADJUSTMENTS</t>
  </si>
  <si>
    <t xml:space="preserve">   Family Living</t>
  </si>
  <si>
    <t xml:space="preserve">   Repayment Other Loans</t>
  </si>
  <si>
    <t xml:space="preserve">   FSB Term Payments</t>
  </si>
  <si>
    <t xml:space="preserve">   FSB Operating Interest (Projected year only)</t>
  </si>
  <si>
    <t>MARGIN CHANGE</t>
  </si>
  <si>
    <t xml:space="preserve">   Margin Change as a percentage of total</t>
  </si>
  <si>
    <t xml:space="preserve">   adjusted income and total cash expenses</t>
  </si>
  <si>
    <t>Principal Paid Through The Projected Cash Flow</t>
  </si>
  <si>
    <t xml:space="preserve">   Date Completed:</t>
  </si>
  <si>
    <t xml:space="preserve">   (Start Date:</t>
  </si>
  <si>
    <t xml:space="preserve"> I certify that this information has been prepared based upon my past</t>
  </si>
  <si>
    <t xml:space="preserve"> historical operation and my best esti mate of the succeeding period</t>
  </si>
  <si>
    <t xml:space="preserve">   By</t>
  </si>
  <si>
    <t xml:space="preserve"> covered by these projections.</t>
  </si>
  <si>
    <t xml:space="preserve">                  Dated:</t>
  </si>
  <si>
    <t>[Name]</t>
  </si>
  <si>
    <t>[Directions to house]</t>
  </si>
  <si>
    <t>Home:     ___________</t>
  </si>
  <si>
    <t>Cell/mobile:   __________</t>
  </si>
  <si>
    <t>[Date]</t>
  </si>
  <si>
    <t>FSB Borrowing Summary</t>
  </si>
  <si>
    <t>Maturity</t>
  </si>
  <si>
    <t>guaranteed</t>
  </si>
  <si>
    <t>Principal</t>
  </si>
  <si>
    <t>Interest</t>
  </si>
  <si>
    <t>Note Description</t>
  </si>
  <si>
    <t>Note#</t>
  </si>
  <si>
    <t>Date</t>
  </si>
  <si>
    <t>Pmt. Amt.</t>
  </si>
  <si>
    <t>Rate</t>
  </si>
  <si>
    <t>% FSA</t>
  </si>
  <si>
    <t>portion</t>
  </si>
  <si>
    <t>OPERATING DEBT - LOCs and Timing Loans</t>
  </si>
  <si>
    <t>Farm LOC</t>
  </si>
  <si>
    <t>RLOC</t>
  </si>
  <si>
    <t>INTERMEDIATE DEBT</t>
  </si>
  <si>
    <t xml:space="preserve">Term - </t>
  </si>
  <si>
    <t>LONG TERM DEBT</t>
  </si>
  <si>
    <t>Term - R/E</t>
  </si>
  <si>
    <t xml:space="preserve"> = Total Accrued Interest</t>
  </si>
  <si>
    <t>NOTE:</t>
  </si>
  <si>
    <t>$</t>
  </si>
  <si>
    <t>Total FSB Borrowing</t>
  </si>
  <si>
    <t>Weighted average rate =</t>
  </si>
  <si>
    <t>APPRAISAL</t>
  </si>
  <si>
    <t>LIVESTOCK</t>
  </si>
  <si>
    <t>Cattle</t>
  </si>
  <si>
    <t>Branded:</t>
  </si>
  <si>
    <t>App. Value</t>
  </si>
  <si>
    <t>Coll. Value</t>
  </si>
  <si>
    <t>Bred Cows</t>
  </si>
  <si>
    <t>Mixed breeding</t>
  </si>
  <si>
    <t>Running age</t>
  </si>
  <si>
    <t>/hd</t>
  </si>
  <si>
    <t>Bred Heifers</t>
  </si>
  <si>
    <t>2 yrs old</t>
  </si>
  <si>
    <t>Replacement Heifers</t>
  </si>
  <si>
    <t>1 yr old</t>
  </si>
  <si>
    <t>Herd Bulls</t>
  </si>
  <si>
    <t>lbs @</t>
  </si>
  <si>
    <t>Bull - other</t>
  </si>
  <si>
    <t>Cull cows</t>
  </si>
  <si>
    <t>open</t>
  </si>
  <si>
    <t>/cwt</t>
  </si>
  <si>
    <t>Steer calves</t>
  </si>
  <si>
    <t>Heifer calves</t>
  </si>
  <si>
    <t>Late steers</t>
  </si>
  <si>
    <t>Late heifers</t>
  </si>
  <si>
    <t xml:space="preserve">     TOTAL LIVESTOCK&gt;&gt;</t>
  </si>
  <si>
    <t>GRAIN</t>
  </si>
  <si>
    <t>WHEAT</t>
  </si>
  <si>
    <t>( @</t>
  </si>
  <si>
    <t>/bu)</t>
  </si>
  <si>
    <t>+/- bu -</t>
  </si>
  <si>
    <t xml:space="preserve">+/- bu - </t>
  </si>
  <si>
    <t>&lt;&lt;Total Wheat&gt;&gt;</t>
  </si>
  <si>
    <t>PROSO MILLET</t>
  </si>
  <si>
    <t>&lt;&lt;Total Proso Millet&gt;&gt;</t>
  </si>
  <si>
    <t>CORN</t>
  </si>
  <si>
    <t>&lt;&lt;Total Corn&gt;&gt;</t>
  </si>
  <si>
    <t>Other</t>
  </si>
  <si>
    <t>+/- lbs -</t>
  </si>
  <si>
    <t>&lt;&lt;Total Other&gt;&gt;</t>
  </si>
  <si>
    <t xml:space="preserve">     TOTAL GRAIN&gt;&gt;</t>
  </si>
  <si>
    <t>FEED</t>
  </si>
  <si>
    <t>Millet Hay</t>
  </si>
  <si>
    <t>/ton)</t>
  </si>
  <si>
    <t>+/- tons -</t>
  </si>
  <si>
    <t>+/- tons</t>
  </si>
  <si>
    <t>&lt;&lt;Total Millet Hay&gt;&gt;</t>
  </si>
  <si>
    <t>Alfalfa Hay</t>
  </si>
  <si>
    <t xml:space="preserve">+/- tons - </t>
  </si>
  <si>
    <t>&lt;&lt;Total Alfalfa Hay&gt;&gt;</t>
  </si>
  <si>
    <t>Grass Hay</t>
  </si>
  <si>
    <t>&lt;&lt;Total Grass Hay&gt;&gt;</t>
  </si>
  <si>
    <t>Other Hay</t>
  </si>
  <si>
    <t>&lt;&lt;Total Other Hay&gt;&gt;</t>
  </si>
  <si>
    <t xml:space="preserve">     TOTAL FEED&gt;&gt;</t>
  </si>
  <si>
    <t>GROWING CROPS</t>
  </si>
  <si>
    <t>(Projected average yield of</t>
  </si>
  <si>
    <t>bu/acre)</t>
  </si>
  <si>
    <t>&lt;&lt;summer fallow</t>
  </si>
  <si>
    <t xml:space="preserve">WHEAT </t>
  </si>
  <si>
    <t>&lt;&lt;continuous crop</t>
  </si>
  <si>
    <r>
      <t>Ac SF  (</t>
    </r>
    <r>
      <rPr>
        <b/>
        <sz val="13"/>
        <color indexed="8"/>
        <rFont val="Arial"/>
        <family val="2"/>
      </rPr>
      <t>See Crop Plan)</t>
    </r>
  </si>
  <si>
    <t>/Ac</t>
  </si>
  <si>
    <t xml:space="preserve"> projected total bu at 100% share=</t>
  </si>
  <si>
    <r>
      <t>Ac CC  (</t>
    </r>
    <r>
      <rPr>
        <b/>
        <sz val="13"/>
        <color indexed="8"/>
        <rFont val="Arial"/>
        <family val="2"/>
      </rPr>
      <t>See Crop Plan)</t>
    </r>
  </si>
  <si>
    <t xml:space="preserve">     &lt;&lt;TOTAL SHARE OF GROWING CROPS&gt;&gt;</t>
  </si>
  <si>
    <t>CROPS TO BE PLANTED</t>
  </si>
  <si>
    <t>MILLET (Grain)</t>
  </si>
  <si>
    <r>
      <t xml:space="preserve">Acres </t>
    </r>
    <r>
      <rPr>
        <b/>
        <sz val="13"/>
        <color indexed="8"/>
        <rFont val="Arial"/>
        <family val="2"/>
      </rPr>
      <t>See Crop Plan</t>
    </r>
  </si>
  <si>
    <t xml:space="preserve">     &lt;&lt;TOTAL SHARE OF MILLET&gt;&gt;</t>
  </si>
  <si>
    <t xml:space="preserve"> = projected total bu at 100% share</t>
  </si>
  <si>
    <t>MILLET HAY</t>
  </si>
  <si>
    <t>ton/acre)</t>
  </si>
  <si>
    <t xml:space="preserve">     &lt;&lt;TOTAL SHARE OF MILLET HAY&gt;&gt;</t>
  </si>
  <si>
    <t xml:space="preserve">     &lt;&lt;TOTAL SHARE OF CORN&gt;&gt;</t>
  </si>
  <si>
    <t xml:space="preserve">OTHER </t>
  </si>
  <si>
    <t xml:space="preserve">     &lt;&lt;TOTAL SHARE OF OTHER HAY&gt;&gt;</t>
  </si>
  <si>
    <t xml:space="preserve">WINTER WHEAT </t>
  </si>
  <si>
    <t xml:space="preserve">     TOTAL CROPS TO BE PLANTED</t>
  </si>
  <si>
    <t>ASSIGNMENTS</t>
  </si>
  <si>
    <t>ARC/PLC</t>
  </si>
  <si>
    <t>CSP</t>
  </si>
  <si>
    <t>CRP</t>
  </si>
  <si>
    <t>Disaster, etc.</t>
  </si>
  <si>
    <t>Life Insurance:</t>
  </si>
  <si>
    <t xml:space="preserve">          TOTAL ASSIGNMENTS&gt;&gt;</t>
  </si>
  <si>
    <t>OTHER</t>
  </si>
  <si>
    <t>Other--Prepaids</t>
  </si>
  <si>
    <t>Other--</t>
  </si>
  <si>
    <r>
      <t>Other--Acc'ts Rec'ble</t>
    </r>
    <r>
      <rPr>
        <sz val="8"/>
        <color indexed="8"/>
        <rFont val="Arial"/>
        <family val="2"/>
      </rPr>
      <t xml:space="preserve"> </t>
    </r>
  </si>
  <si>
    <t xml:space="preserve">Other-- </t>
  </si>
  <si>
    <t xml:space="preserve">          TOTAL OTHER&gt;&gt;</t>
  </si>
  <si>
    <t>Machinery &amp; Equipment</t>
  </si>
  <si>
    <t>NEW ITEMS</t>
  </si>
  <si>
    <t xml:space="preserve">M &amp; E APPRAISAL &gt;&gt; </t>
  </si>
  <si>
    <t>[date of inspection]</t>
  </si>
  <si>
    <t>LIVESTOCK EQUIPMENT</t>
  </si>
  <si>
    <t>Misc. Equip.</t>
  </si>
  <si>
    <t>Vehicles and Trailers *</t>
  </si>
  <si>
    <t xml:space="preserve">     TOTAL MACHINERY, EQUIPMENT, AND VEHICLES&gt;&gt;</t>
  </si>
  <si>
    <t>with prior lien added back =</t>
  </si>
  <si>
    <t xml:space="preserve">Sub Total Titled Vehicles </t>
  </si>
  <si>
    <t>REAL ESTATE</t>
  </si>
  <si>
    <t>(Per ______________________ valuation/certified appraisal completed by _____________)</t>
  </si>
  <si>
    <t xml:space="preserve">   Crop acres - _______ ac @ $_______/ac</t>
  </si>
  <si>
    <t xml:space="preserve">   Grass acres - ______ ac @ $______/ac</t>
  </si>
  <si>
    <t xml:space="preserve">   Improvements</t>
  </si>
  <si>
    <t xml:space="preserve">     TOTAL REAL ESTATE&gt;&gt;</t>
  </si>
  <si>
    <t>SUMMARY OF COLLATERAL</t>
  </si>
  <si>
    <t>APP VALUE</t>
  </si>
  <si>
    <t>COLL VALUE</t>
  </si>
  <si>
    <t>Livestock</t>
  </si>
  <si>
    <t>Grain</t>
  </si>
  <si>
    <t>Feed</t>
  </si>
  <si>
    <t>Assignments</t>
  </si>
  <si>
    <t xml:space="preserve">     TOTAL LIQUID&gt;&gt;</t>
  </si>
  <si>
    <t>Machinery, Equipment &amp; Vehicles</t>
  </si>
  <si>
    <t>Real Estate</t>
  </si>
  <si>
    <t xml:space="preserve">     TOTAL NON-LIQUID</t>
  </si>
  <si>
    <t xml:space="preserve">     TOTAL NON-LIQUID&gt;&gt;</t>
  </si>
  <si>
    <t>TOTAL VALUE&gt;&gt;</t>
  </si>
  <si>
    <t>TOTAL FSB BORROWING&gt;&gt;</t>
  </si>
  <si>
    <t xml:space="preserve">LOAN TO VALUE RATIO = </t>
  </si>
  <si>
    <t xml:space="preserve">     COMMENTS     </t>
  </si>
  <si>
    <t>2021-22 Crop Year</t>
  </si>
  <si>
    <t>2021 - 22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</si>
</sst>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 dd\,\ yyyy"/>
    <numFmt numFmtId="165" formatCode="mm/dd/yy"/>
    <numFmt numFmtId="166" formatCode="&quot;$&quot;#,##0.00\);\(&quot;$&quot;#,##0.00\)"/>
    <numFmt numFmtId="167" formatCode="\ \ \ @\ \ "/>
    <numFmt numFmtId="168" formatCode="#,##0.00\ &quot;)&quot;"/>
    <numFmt numFmtId="169" formatCode="&quot;#&quot;0"/>
    <numFmt numFmtId="170" formatCode="General_)"/>
    <numFmt numFmtId="171" formatCode="_(* #,##0.0_);_(* \(#,##0.0\);_(* &quot;-&quot;??_);_(@_)"/>
    <numFmt numFmtId="172" formatCode="_(&quot;$&quot;* #,##0_);_(&quot;$&quot;* \(#,##0\);_(&quot;$&quot;* &quot;-&quot;??_);_(@_)"/>
    <numFmt numFmtId="173" formatCode="_(* #,##0_);_(* \(#,##0\);_(* &quot;-&quot;??_);_(@_)"/>
    <numFmt numFmtId="174" formatCode="0\ \b\u"/>
    <numFmt numFmtId="175" formatCode="_(&quot;$&quot;\ #,##0.00_)&quot;/bu&quot;"/>
    <numFmt numFmtId="176" formatCode="0_)"/>
    <numFmt numFmtId="177" formatCode="0\ &quot;tons&quot;"/>
    <numFmt numFmtId="178" formatCode="_(&quot;$&quot;\ #,##0.00_)&quot;/ton&quot;"/>
    <numFmt numFmtId="179" formatCode="_(* #,##0.000_);_(* \(#,##0.000\);_(* &quot;-&quot;??_);_(@_)"/>
    <numFmt numFmtId="180" formatCode="mmm\-yy_)"/>
    <numFmt numFmtId="181" formatCode=";;;"/>
    <numFmt numFmtId="182" formatCode="0.00_)"/>
    <numFmt numFmtId="183" formatCode="&quot;**&quot;"/>
    <numFmt numFmtId="184" formatCode="&quot;#&quot;###0"/>
    <numFmt numFmtId="185" formatCode="#,##0\ "/>
    <numFmt numFmtId="186" formatCode="mm/dd/yy_)"/>
    <numFmt numFmtId="187" formatCode="[$-409]mmmm\ d\,\ yyyy;@"/>
    <numFmt numFmtId="188" formatCode="_(&quot;$&quot;#,##0_);_(&quot;$&quot;\(#,##0\);_(&quot;$&quot;&quot;-&quot;_);_(@_)"/>
    <numFmt numFmtId="189" formatCode="&quot;#&quot;\ 0"/>
    <numFmt numFmtId="190" formatCode="&quot;@&quot;\ &quot;$&quot;#,##0_);\(&quot;$&quot;#,##0\)"/>
    <numFmt numFmtId="191" formatCode="&quot;$&quot;#,##0"/>
    <numFmt numFmtId="192" formatCode="0.0"/>
    <numFmt numFmtId="193" formatCode="\ @\ \ "/>
    <numFmt numFmtId="194" formatCode="#,##0.0_);\(#,##0.0\)"/>
    <numFmt numFmtId="195" formatCode="&quot;@&quot;\ 0%"/>
    <numFmt numFmtId="196" formatCode="0.0%"/>
  </numFmts>
  <fonts count="92">
    <font>
      <sz val="12"/>
      <name val="Helv"/>
    </font>
    <font>
      <sz val="12"/>
      <name val="Helv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Helv"/>
    </font>
    <font>
      <sz val="12"/>
      <name val="Arial"/>
      <family val="2"/>
    </font>
    <font>
      <b/>
      <sz val="14"/>
      <name val="Arial"/>
      <family val="2"/>
    </font>
    <font>
      <b/>
      <sz val="12"/>
      <color indexed="16"/>
      <name val="Helv"/>
    </font>
    <font>
      <sz val="10"/>
      <name val="Helv"/>
    </font>
    <font>
      <sz val="8"/>
      <name val="Helv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u/>
      <sz val="12"/>
      <name val="Helv"/>
    </font>
    <font>
      <sz val="11"/>
      <name val="Helv"/>
    </font>
    <font>
      <sz val="14"/>
      <name val="Times New Roman"/>
      <family val="1"/>
    </font>
    <font>
      <b/>
      <sz val="10"/>
      <name val="Arial"/>
    </font>
    <font>
      <b/>
      <sz val="8"/>
      <name val="Arial"/>
      <family val="2"/>
    </font>
    <font>
      <sz val="12"/>
      <color indexed="8"/>
      <name val="Helv"/>
    </font>
    <font>
      <sz val="12"/>
      <color indexed="12"/>
      <name val="Arial"/>
      <family val="2"/>
    </font>
    <font>
      <sz val="11"/>
      <color indexed="8"/>
      <name val="Arial"/>
      <family val="2"/>
    </font>
    <font>
      <sz val="11"/>
      <color indexed="8"/>
      <name val="Helv"/>
    </font>
    <font>
      <sz val="11"/>
      <color indexed="12"/>
      <name val="Arial"/>
      <family val="2"/>
    </font>
    <font>
      <sz val="10"/>
      <color indexed="8"/>
      <name val="Helv"/>
    </font>
    <font>
      <sz val="11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sz val="16"/>
      <color rgb="FF800000"/>
      <name val="Arial"/>
      <family val="2"/>
    </font>
    <font>
      <b/>
      <sz val="14"/>
      <color indexed="16"/>
      <name val="Arial"/>
      <family val="2"/>
    </font>
    <font>
      <b/>
      <i/>
      <sz val="14"/>
      <color indexed="16"/>
      <name val="Arial"/>
      <family val="2"/>
    </font>
    <font>
      <i/>
      <sz val="14"/>
      <color rgb="FF800000"/>
      <name val="Arial"/>
      <family val="2"/>
    </font>
    <font>
      <sz val="14"/>
      <color rgb="FF800000"/>
      <name val="Arial"/>
      <family val="2"/>
    </font>
    <font>
      <b/>
      <sz val="14"/>
      <color rgb="FF800000"/>
      <name val="Arial"/>
      <family val="2"/>
    </font>
    <font>
      <i/>
      <sz val="11"/>
      <color indexed="16"/>
      <name val="Arial"/>
      <family val="2"/>
    </font>
    <font>
      <sz val="11"/>
      <color indexed="16"/>
      <name val="Arial"/>
      <family val="2"/>
    </font>
    <font>
      <i/>
      <sz val="12"/>
      <color indexed="16"/>
      <name val="Arial"/>
      <family val="2"/>
    </font>
    <font>
      <sz val="11"/>
      <color rgb="FF800000"/>
      <name val="Arial"/>
      <family val="2"/>
    </font>
    <font>
      <sz val="10"/>
      <color indexed="12"/>
      <name val="Arial"/>
      <family val="2"/>
    </font>
    <font>
      <sz val="10"/>
      <color rgb="FF800000"/>
      <name val="Arial"/>
      <family val="2"/>
    </font>
    <font>
      <b/>
      <sz val="13"/>
      <name val="Arial"/>
      <family val="2"/>
    </font>
    <font>
      <b/>
      <sz val="12"/>
      <color indexed="12"/>
      <name val="Arial"/>
      <family val="2"/>
    </font>
    <font>
      <b/>
      <sz val="14"/>
      <color indexed="12"/>
      <name val="Arial"/>
      <family val="2"/>
    </font>
    <font>
      <b/>
      <sz val="12"/>
      <color rgb="FF0000FF"/>
      <name val="Arial"/>
      <family val="2"/>
    </font>
    <font>
      <b/>
      <sz val="14"/>
      <color indexed="9"/>
      <name val="Arial"/>
      <family val="2"/>
    </font>
    <font>
      <sz val="11"/>
      <color rgb="FFC00000"/>
      <name val="Arial"/>
      <family val="2"/>
    </font>
    <font>
      <sz val="13"/>
      <name val="Arial"/>
      <family val="2"/>
    </font>
    <font>
      <b/>
      <sz val="12"/>
      <color indexed="16"/>
      <name val="Arial"/>
      <family val="2"/>
    </font>
    <font>
      <sz val="14"/>
      <color rgb="FF0000FF"/>
      <name val="Arial"/>
      <family val="2"/>
    </font>
    <font>
      <b/>
      <i/>
      <sz val="14"/>
      <color indexed="16"/>
      <name val="Times New Roman"/>
      <family val="1"/>
    </font>
    <font>
      <b/>
      <i/>
      <sz val="14"/>
      <name val="Times New Roman"/>
      <family val="1"/>
    </font>
    <font>
      <sz val="8"/>
      <color indexed="12"/>
      <name val="Arial"/>
      <family val="2"/>
    </font>
    <font>
      <b/>
      <sz val="18"/>
      <color rgb="FF0000FF"/>
      <name val="Arial"/>
      <family val="2"/>
    </font>
    <font>
      <sz val="12"/>
      <color indexed="12"/>
      <name val="Helv"/>
    </font>
    <font>
      <sz val="10"/>
      <name val="Tms Rmn"/>
    </font>
    <font>
      <b/>
      <u/>
      <sz val="14"/>
      <color indexed="1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Helv"/>
    </font>
    <font>
      <b/>
      <u/>
      <sz val="16"/>
      <name val="Arial"/>
      <family val="2"/>
    </font>
    <font>
      <b/>
      <i/>
      <u/>
      <sz val="12"/>
      <name val="Arial"/>
      <family val="2"/>
    </font>
    <font>
      <sz val="10"/>
      <name val="Geneva"/>
    </font>
    <font>
      <sz val="13"/>
      <color indexed="8"/>
      <name val="Arial"/>
      <family val="2"/>
    </font>
    <font>
      <sz val="13"/>
      <color indexed="12"/>
      <name val="Arial"/>
      <family val="2"/>
    </font>
    <font>
      <b/>
      <u/>
      <sz val="14"/>
      <name val="Arial"/>
      <family val="2"/>
    </font>
    <font>
      <b/>
      <sz val="10"/>
      <name val="Tms Rmn"/>
    </font>
    <font>
      <b/>
      <sz val="13"/>
      <color indexed="8"/>
      <name val="Arial"/>
      <family val="2"/>
    </font>
    <font>
      <b/>
      <sz val="14"/>
      <color indexed="8"/>
      <name val="Arial"/>
      <family val="2"/>
    </font>
    <font>
      <b/>
      <u val="double"/>
      <sz val="14"/>
      <color indexed="8"/>
      <name val="Arial"/>
      <family val="2"/>
    </font>
    <font>
      <sz val="13"/>
      <color indexed="16"/>
      <name val="Arial"/>
      <family val="2"/>
    </font>
    <font>
      <sz val="8"/>
      <color indexed="8"/>
      <name val="Arial"/>
      <family val="2"/>
    </font>
    <font>
      <b/>
      <sz val="13"/>
      <color rgb="FFC00000"/>
      <name val="Arial"/>
      <family val="2"/>
    </font>
    <font>
      <sz val="13"/>
      <color rgb="FF0000FF"/>
      <name val="Arial"/>
      <family val="2"/>
    </font>
    <font>
      <sz val="9"/>
      <color indexed="8"/>
      <name val="Arial"/>
      <family val="2"/>
    </font>
    <font>
      <b/>
      <u val="double"/>
      <sz val="14"/>
      <name val="Arial"/>
      <family val="2"/>
    </font>
    <font>
      <b/>
      <sz val="11"/>
      <color rgb="FF0000FF"/>
      <name val="Arial"/>
      <family val="2"/>
    </font>
    <font>
      <b/>
      <sz val="10"/>
      <color indexed="16"/>
      <name val="Tms Rmn"/>
    </font>
    <font>
      <b/>
      <sz val="10"/>
      <color indexed="16"/>
      <name val="Times New Roman"/>
      <family val="1"/>
    </font>
    <font>
      <sz val="11"/>
      <color rgb="FF0070C0"/>
      <name val="Arial"/>
      <family val="2"/>
    </font>
    <font>
      <sz val="11"/>
      <color rgb="FF0070C0"/>
      <name val="Helv"/>
    </font>
    <font>
      <b/>
      <u val="double"/>
      <sz val="13"/>
      <color indexed="8"/>
      <name val="Arial"/>
      <family val="2"/>
    </font>
    <font>
      <sz val="10"/>
      <color rgb="FF0000FF"/>
      <name val="Arial"/>
      <family val="2"/>
    </font>
    <font>
      <sz val="11"/>
      <color rgb="FF0000FF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name val="Arial"/>
      <family val="2"/>
    </font>
    <font>
      <sz val="14"/>
      <color indexed="8"/>
      <name val="Arial"/>
      <family val="2"/>
    </font>
    <font>
      <b/>
      <sz val="8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8"/>
        <bgColor indexed="64"/>
      </patternFill>
    </fill>
  </fills>
  <borders count="2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23"/>
      </bottom>
      <diagonal/>
    </border>
    <border>
      <left/>
      <right style="thin">
        <color indexed="8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/>
      <top/>
      <bottom style="thin">
        <color indexed="23"/>
      </bottom>
      <diagonal/>
    </border>
    <border>
      <left/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 style="medium">
        <color indexed="8"/>
      </right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/>
      <right style="thin">
        <color indexed="8"/>
      </right>
      <top style="thin">
        <color theme="0" tint="-0.34998626667073579"/>
      </top>
      <bottom/>
      <diagonal/>
    </border>
    <border>
      <left/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theme="0" tint="-0.34998626667073579"/>
      </bottom>
      <diagonal/>
    </border>
    <border>
      <left/>
      <right style="thin">
        <color indexed="8"/>
      </right>
      <top style="thin">
        <color theme="0" tint="-0.34998626667073579"/>
      </top>
      <bottom style="thin">
        <color indexed="23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8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8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indexed="23"/>
      </bottom>
      <diagonal/>
    </border>
    <border>
      <left/>
      <right style="medium">
        <color indexed="8"/>
      </right>
      <top style="thin">
        <color theme="0" tint="-0.34998626667073579"/>
      </top>
      <bottom style="thin">
        <color indexed="23"/>
      </bottom>
      <diagonal/>
    </border>
    <border>
      <left style="medium">
        <color indexed="64"/>
      </left>
      <right style="medium">
        <color indexed="8"/>
      </right>
      <top style="thin">
        <color theme="0" tint="-0.34998626667073579"/>
      </top>
      <bottom style="medium">
        <color indexed="8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 tint="-0.2499465926084170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indexed="8"/>
      </top>
      <bottom style="thin">
        <color theme="0" tint="-0.24994659260841701"/>
      </bottom>
      <diagonal/>
    </border>
    <border>
      <left/>
      <right style="medium">
        <color indexed="8"/>
      </right>
      <top style="thin">
        <color indexed="8"/>
      </top>
      <bottom style="thin">
        <color theme="0" tint="-0.24994659260841701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8"/>
      </right>
      <top style="thin">
        <color indexed="23"/>
      </top>
      <bottom style="thin">
        <color indexed="23"/>
      </bottom>
      <diagonal/>
    </border>
    <border>
      <left/>
      <right style="medium">
        <color indexed="8"/>
      </right>
      <top style="thin">
        <color indexed="23"/>
      </top>
      <bottom/>
      <diagonal/>
    </border>
    <border>
      <left style="medium">
        <color indexed="8"/>
      </left>
      <right style="medium">
        <color indexed="8"/>
      </right>
      <top style="thin">
        <color theme="0" tint="-0.34998626667073579"/>
      </top>
      <bottom style="thin">
        <color indexed="23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dotted">
        <color theme="0" tint="-0.34998626667073579"/>
      </bottom>
      <diagonal/>
    </border>
    <border>
      <left/>
      <right style="thin">
        <color indexed="8"/>
      </right>
      <top style="thin">
        <color indexed="23"/>
      </top>
      <bottom style="dotted">
        <color theme="0" tint="-0.34998626667073579"/>
      </bottom>
      <diagonal/>
    </border>
    <border>
      <left style="medium">
        <color indexed="64"/>
      </left>
      <right/>
      <top style="thin">
        <color indexed="23"/>
      </top>
      <bottom style="dotted">
        <color theme="0" tint="-0.34998626667073579"/>
      </bottom>
      <diagonal/>
    </border>
    <border>
      <left/>
      <right style="medium">
        <color indexed="8"/>
      </right>
      <top style="thin">
        <color indexed="23"/>
      </top>
      <bottom style="dotted">
        <color theme="0" tint="-0.34998626667073579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thin">
        <color indexed="64"/>
      </bottom>
      <diagonal/>
    </border>
    <border>
      <left/>
      <right style="thin">
        <color indexed="8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/>
      <top style="thin">
        <color indexed="23"/>
      </top>
      <bottom style="thin">
        <color indexed="64"/>
      </bottom>
      <diagonal/>
    </border>
    <border>
      <left/>
      <right style="medium">
        <color indexed="8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23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8"/>
      </right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/>
      <diagonal/>
    </border>
    <border>
      <left style="thin">
        <color indexed="8"/>
      </left>
      <right style="medium">
        <color indexed="8"/>
      </right>
      <top style="thin">
        <color indexed="23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theme="0" tint="-0.499984740745262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indexed="23"/>
      </top>
      <bottom style="thin">
        <color theme="0" tint="-0.34998626667073579"/>
      </bottom>
      <diagonal/>
    </border>
    <border>
      <left/>
      <right style="thin">
        <color indexed="8"/>
      </right>
      <top style="thin">
        <color indexed="23"/>
      </top>
      <bottom style="thin">
        <color theme="0" tint="-0.34998626667073579"/>
      </bottom>
      <diagonal/>
    </border>
    <border>
      <left/>
      <right style="thin">
        <color indexed="8"/>
      </right>
      <top style="thin">
        <color indexed="23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indexed="23"/>
      </bottom>
      <diagonal/>
    </border>
    <border>
      <left style="thin">
        <color indexed="8"/>
      </left>
      <right style="medium">
        <color indexed="8"/>
      </right>
      <top/>
      <bottom style="thin">
        <color indexed="23"/>
      </bottom>
      <diagonal/>
    </border>
    <border>
      <left/>
      <right style="thin">
        <color indexed="8"/>
      </right>
      <top style="thin">
        <color indexed="23"/>
      </top>
      <bottom style="thin">
        <color theme="1" tint="0.499984740745262"/>
      </bottom>
      <diagonal/>
    </border>
    <border>
      <left style="thin">
        <color indexed="8"/>
      </left>
      <right style="medium">
        <color indexed="8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indexed="23"/>
      </top>
      <bottom style="thin">
        <color theme="0" tint="-0.499984740745262"/>
      </bottom>
      <diagonal/>
    </border>
    <border>
      <left/>
      <right style="thin">
        <color indexed="8"/>
      </right>
      <top style="thin">
        <color indexed="23"/>
      </top>
      <bottom style="thin">
        <color theme="0" tint="-0.499984740745262"/>
      </bottom>
      <diagonal/>
    </border>
    <border>
      <left/>
      <right style="medium">
        <color indexed="8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23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 style="medium">
        <color indexed="8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theme="0" tint="-0.3499862666707357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theme="0" tint="-0.34998626667073579"/>
      </top>
      <bottom style="medium">
        <color indexed="8"/>
      </bottom>
      <diagonal/>
    </border>
    <border>
      <left/>
      <right style="thin">
        <color indexed="8"/>
      </right>
      <top style="thin">
        <color theme="0" tint="-0.34998626667073579"/>
      </top>
      <bottom style="medium">
        <color indexed="8"/>
      </bottom>
      <diagonal/>
    </border>
    <border>
      <left/>
      <right style="thin">
        <color indexed="64"/>
      </right>
      <top style="thin">
        <color theme="0" tint="-0.34998626667073579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0" tint="-0.24994659260841701"/>
      </top>
      <bottom style="medium">
        <color indexed="8"/>
      </bottom>
      <diagonal/>
    </border>
    <border>
      <left style="medium">
        <color indexed="8"/>
      </left>
      <right/>
      <top style="thin">
        <color theme="0" tint="-0.24994659260841701"/>
      </top>
      <bottom style="medium">
        <color indexed="8"/>
      </bottom>
      <diagonal/>
    </border>
    <border>
      <left/>
      <right style="medium">
        <color indexed="8"/>
      </right>
      <top style="thin">
        <color theme="0" tint="-0.24994659260841701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theme="0" tint="-0.499984740745262"/>
      </bottom>
      <diagonal/>
    </border>
    <border>
      <left style="medium">
        <color indexed="8"/>
      </left>
      <right style="thin">
        <color indexed="8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8"/>
      </left>
      <right style="medium">
        <color indexed="8"/>
      </right>
      <top style="thin">
        <color indexed="23"/>
      </top>
      <bottom style="medium">
        <color indexed="8"/>
      </bottom>
      <diagonal/>
    </border>
    <border>
      <left/>
      <right style="thin">
        <color indexed="8"/>
      </right>
      <top style="thin">
        <color indexed="23"/>
      </top>
      <bottom style="medium">
        <color indexed="8"/>
      </bottom>
      <diagonal/>
    </border>
    <border>
      <left/>
      <right style="thin">
        <color indexed="64"/>
      </right>
      <top style="thin">
        <color indexed="23"/>
      </top>
      <bottom style="medium">
        <color indexed="8"/>
      </bottom>
      <diagonal/>
    </border>
    <border>
      <left style="medium">
        <color indexed="8"/>
      </left>
      <right/>
      <top style="thin">
        <color indexed="23"/>
      </top>
      <bottom style="medium">
        <color indexed="8"/>
      </bottom>
      <diagonal/>
    </border>
    <border>
      <left/>
      <right style="medium">
        <color indexed="8"/>
      </right>
      <top style="thin">
        <color indexed="23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indexed="64"/>
      </bottom>
      <diagonal/>
    </border>
    <border>
      <left/>
      <right/>
      <top style="medium">
        <color rgb="FF0070C0"/>
      </top>
      <bottom style="medium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00FF"/>
      </left>
      <right/>
      <top style="medium">
        <color rgb="FF0000FF"/>
      </top>
      <bottom style="thick">
        <color indexed="64"/>
      </bottom>
      <diagonal/>
    </border>
    <border>
      <left/>
      <right/>
      <top style="medium">
        <color rgb="FF0000FF"/>
      </top>
      <bottom style="thick">
        <color indexed="64"/>
      </bottom>
      <diagonal/>
    </border>
    <border>
      <left/>
      <right style="medium">
        <color rgb="FF0000FF"/>
      </right>
      <top style="medium">
        <color rgb="FF0000FF"/>
      </top>
      <bottom style="thick">
        <color indexed="64"/>
      </bottom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37" fontId="1" fillId="0" borderId="0"/>
    <xf numFmtId="37" fontId="1" fillId="0" borderId="0"/>
    <xf numFmtId="9" fontId="12" fillId="0" borderId="0" applyFont="0" applyFill="0" applyBorder="0" applyAlignment="0" applyProtection="0"/>
    <xf numFmtId="0" fontId="56" fillId="0" borderId="0"/>
    <xf numFmtId="8" fontId="62" fillId="0" borderId="0" applyFont="0" applyFill="0" applyBorder="0" applyAlignment="0" applyProtection="0"/>
    <xf numFmtId="4" fontId="62" fillId="0" borderId="0" applyFont="0" applyFill="0" applyBorder="0" applyAlignment="0" applyProtection="0"/>
  </cellStyleXfs>
  <cellXfs count="1340">
    <xf numFmtId="0" fontId="0" fillId="0" borderId="0" xfId="0"/>
    <xf numFmtId="0" fontId="2" fillId="0" borderId="0" xfId="0" applyFont="1" applyFill="1" applyAlignment="1" applyProtection="1">
      <alignment horizontal="centerContinuous" vertical="center"/>
    </xf>
    <xf numFmtId="0" fontId="0" fillId="0" borderId="0" xfId="0" applyAlignment="1" applyProtection="1">
      <alignment horizontal="centerContinuous"/>
    </xf>
    <xf numFmtId="0" fontId="3" fillId="0" borderId="0" xfId="0" applyFont="1" applyFill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37" fontId="1" fillId="2" borderId="1" xfId="3" applyFont="1" applyFill="1" applyBorder="1" applyAlignment="1" applyProtection="1">
      <alignment horizontal="left"/>
    </xf>
    <xf numFmtId="37" fontId="4" fillId="0" borderId="2" xfId="3" applyFont="1" applyBorder="1" applyAlignment="1" applyProtection="1">
      <alignment horizontal="left"/>
    </xf>
    <xf numFmtId="37" fontId="1" fillId="0" borderId="2" xfId="3" applyFont="1" applyBorder="1" applyAlignment="1" applyProtection="1">
      <alignment horizontal="right"/>
    </xf>
    <xf numFmtId="37" fontId="1" fillId="0" borderId="0" xfId="3" applyFont="1" applyProtection="1"/>
    <xf numFmtId="37" fontId="4" fillId="2" borderId="1" xfId="3" applyFont="1" applyFill="1" applyBorder="1" applyAlignment="1" applyProtection="1">
      <alignment horizontal="left"/>
    </xf>
    <xf numFmtId="164" fontId="7" fillId="2" borderId="1" xfId="3" applyNumberFormat="1" applyFont="1" applyFill="1" applyBorder="1" applyAlignment="1" applyProtection="1">
      <alignment horizontal="left"/>
    </xf>
    <xf numFmtId="37" fontId="1" fillId="0" borderId="2" xfId="3" applyFont="1" applyBorder="1" applyProtection="1"/>
    <xf numFmtId="165" fontId="0" fillId="0" borderId="2" xfId="3" applyNumberFormat="1" applyFont="1" applyBorder="1" applyAlignment="1" applyProtection="1">
      <alignment horizontal="left"/>
    </xf>
    <xf numFmtId="165" fontId="1" fillId="0" borderId="2" xfId="3" applyNumberFormat="1" applyFont="1" applyBorder="1" applyProtection="1"/>
    <xf numFmtId="37" fontId="1" fillId="0" borderId="2" xfId="3" applyFont="1" applyBorder="1" applyAlignment="1" applyProtection="1">
      <alignment horizontal="left"/>
    </xf>
    <xf numFmtId="49" fontId="0" fillId="0" borderId="2" xfId="3" applyNumberFormat="1" applyFont="1" applyBorder="1" applyAlignment="1" applyProtection="1">
      <alignment horizontal="left"/>
      <protection locked="0"/>
    </xf>
    <xf numFmtId="165" fontId="1" fillId="0" borderId="2" xfId="3" applyNumberFormat="1" applyFont="1" applyBorder="1" applyAlignment="1" applyProtection="1">
      <alignment horizontal="left"/>
    </xf>
    <xf numFmtId="37" fontId="0" fillId="0" borderId="2" xfId="3" applyFont="1" applyBorder="1" applyAlignment="1" applyProtection="1">
      <alignment horizontal="left"/>
      <protection locked="0"/>
    </xf>
    <xf numFmtId="37" fontId="0" fillId="0" borderId="2" xfId="3" applyFont="1" applyBorder="1" applyProtection="1">
      <protection locked="0"/>
    </xf>
    <xf numFmtId="1" fontId="1" fillId="0" borderId="2" xfId="3" applyNumberFormat="1" applyFont="1" applyBorder="1" applyAlignment="1" applyProtection="1">
      <alignment horizontal="left"/>
    </xf>
    <xf numFmtId="37" fontId="0" fillId="0" borderId="2" xfId="3" applyFont="1" applyFill="1" applyBorder="1" applyProtection="1">
      <protection locked="0"/>
    </xf>
    <xf numFmtId="37" fontId="0" fillId="0" borderId="2" xfId="3" applyFont="1" applyFill="1" applyBorder="1" applyProtection="1"/>
    <xf numFmtId="37" fontId="0" fillId="0" borderId="2" xfId="3" applyFont="1" applyFill="1" applyBorder="1" applyAlignment="1" applyProtection="1">
      <alignment horizontal="right"/>
    </xf>
    <xf numFmtId="37" fontId="1" fillId="0" borderId="2" xfId="3" applyFont="1" applyFill="1" applyBorder="1" applyAlignment="1" applyProtection="1">
      <alignment horizontal="left"/>
      <protection locked="0"/>
    </xf>
    <xf numFmtId="37" fontId="1" fillId="0" borderId="2" xfId="3" applyFont="1" applyFill="1" applyBorder="1" applyProtection="1"/>
    <xf numFmtId="37" fontId="0" fillId="0" borderId="2" xfId="3" applyFont="1" applyBorder="1" applyAlignment="1" applyProtection="1">
      <alignment horizontal="left"/>
    </xf>
    <xf numFmtId="37" fontId="1" fillId="0" borderId="2" xfId="3" applyFont="1" applyFill="1" applyBorder="1" applyProtection="1">
      <protection locked="0"/>
    </xf>
    <xf numFmtId="37" fontId="8" fillId="0" borderId="2" xfId="3" applyFont="1" applyFill="1" applyBorder="1" applyAlignment="1" applyProtection="1">
      <alignment horizontal="right"/>
    </xf>
    <xf numFmtId="49" fontId="0" fillId="0" borderId="2" xfId="3" applyNumberFormat="1" applyFont="1" applyFill="1" applyBorder="1" applyAlignment="1" applyProtection="1">
      <alignment horizontal="left"/>
      <protection locked="0"/>
    </xf>
    <xf numFmtId="37" fontId="1" fillId="0" borderId="2" xfId="3" applyFont="1" applyFill="1" applyBorder="1" applyAlignment="1" applyProtection="1">
      <protection locked="0"/>
    </xf>
    <xf numFmtId="37" fontId="0" fillId="0" borderId="2" xfId="3" applyFont="1" applyFill="1" applyBorder="1" applyAlignment="1" applyProtection="1">
      <alignment horizontal="right"/>
      <protection locked="0"/>
    </xf>
    <xf numFmtId="37" fontId="1" fillId="0" borderId="2" xfId="3" applyFont="1" applyFill="1" applyBorder="1" applyAlignment="1" applyProtection="1">
      <alignment horizontal="right"/>
      <protection locked="0"/>
    </xf>
    <xf numFmtId="37" fontId="9" fillId="0" borderId="2" xfId="3" applyFont="1" applyBorder="1" applyProtection="1"/>
    <xf numFmtId="0" fontId="10" fillId="3" borderId="0" xfId="0" applyFont="1" applyFill="1" applyAlignment="1" applyProtection="1">
      <alignment horizontal="centerContinuous" vertical="center"/>
    </xf>
    <xf numFmtId="0" fontId="5" fillId="3" borderId="0" xfId="0" applyFont="1" applyFill="1" applyAlignment="1" applyProtection="1">
      <alignment horizontal="centerContinuous" vertical="center"/>
    </xf>
    <xf numFmtId="0" fontId="11" fillId="3" borderId="0" xfId="0" applyFont="1" applyFill="1" applyAlignment="1" applyProtection="1">
      <alignment horizontal="centerContinuous" vertical="center"/>
    </xf>
    <xf numFmtId="0" fontId="3" fillId="4" borderId="0" xfId="0" applyFont="1" applyFill="1" applyAlignment="1" applyProtection="1">
      <alignment horizontal="left" vertical="center"/>
    </xf>
    <xf numFmtId="0" fontId="5" fillId="4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166" fontId="5" fillId="0" borderId="0" xfId="2" applyNumberFormat="1" applyFont="1" applyBorder="1" applyAlignment="1" applyProtection="1">
      <alignment horizontal="left" vertical="center"/>
    </xf>
    <xf numFmtId="37" fontId="5" fillId="0" borderId="2" xfId="0" applyNumberFormat="1" applyFont="1" applyFill="1" applyBorder="1" applyAlignment="1" applyProtection="1">
      <alignment vertical="center"/>
      <protection locked="0"/>
    </xf>
    <xf numFmtId="37" fontId="5" fillId="0" borderId="2" xfId="0" applyNumberFormat="1" applyFont="1" applyBorder="1" applyAlignment="1" applyProtection="1">
      <alignment vertical="center"/>
    </xf>
    <xf numFmtId="37" fontId="5" fillId="0" borderId="0" xfId="0" applyNumberFormat="1" applyFont="1" applyAlignment="1" applyProtection="1">
      <alignment vertical="center"/>
    </xf>
    <xf numFmtId="167" fontId="5" fillId="0" borderId="0" xfId="0" applyNumberFormat="1" applyFont="1" applyAlignment="1" applyProtection="1">
      <alignment horizontal="left" vertical="center"/>
    </xf>
    <xf numFmtId="0" fontId="8" fillId="0" borderId="0" xfId="0" applyFont="1" applyProtection="1"/>
    <xf numFmtId="168" fontId="12" fillId="0" borderId="0" xfId="0" applyNumberFormat="1" applyFont="1" applyAlignment="1" applyProtection="1">
      <alignment horizontal="left" vertical="center"/>
    </xf>
    <xf numFmtId="37" fontId="5" fillId="0" borderId="1" xfId="0" applyNumberFormat="1" applyFont="1" applyBorder="1" applyAlignment="1" applyProtection="1">
      <alignment horizontal="right" vertical="center"/>
    </xf>
    <xf numFmtId="0" fontId="12" fillId="0" borderId="0" xfId="0" applyNumberFormat="1" applyFont="1" applyAlignment="1" applyProtection="1">
      <alignment horizontal="left" vertical="center"/>
    </xf>
    <xf numFmtId="169" fontId="12" fillId="0" borderId="0" xfId="0" applyNumberFormat="1" applyFont="1" applyAlignment="1" applyProtection="1">
      <alignment horizontal="left" vertical="center"/>
    </xf>
    <xf numFmtId="37" fontId="13" fillId="0" borderId="2" xfId="0" applyNumberFormat="1" applyFont="1" applyBorder="1" applyAlignment="1" applyProtection="1">
      <alignment vertical="center"/>
      <protection locked="0"/>
    </xf>
    <xf numFmtId="37" fontId="5" fillId="0" borderId="2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Protection="1"/>
    <xf numFmtId="169" fontId="5" fillId="0" borderId="3" xfId="0" applyNumberFormat="1" applyFont="1" applyBorder="1" applyAlignment="1" applyProtection="1">
      <alignment horizontal="left" vertical="center"/>
    </xf>
    <xf numFmtId="37" fontId="5" fillId="0" borderId="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vertical="center"/>
    </xf>
    <xf numFmtId="169" fontId="5" fillId="0" borderId="0" xfId="0" applyNumberFormat="1" applyFont="1" applyBorder="1" applyAlignment="1" applyProtection="1">
      <alignment horizontal="left" vertical="center"/>
    </xf>
    <xf numFmtId="37" fontId="5" fillId="0" borderId="1" xfId="0" applyNumberFormat="1" applyFont="1" applyFill="1" applyBorder="1" applyAlignment="1" applyProtection="1">
      <alignment horizontal="right" vertical="center"/>
      <protection locked="0"/>
    </xf>
    <xf numFmtId="169" fontId="5" fillId="0" borderId="0" xfId="0" applyNumberFormat="1" applyFont="1" applyFill="1" applyAlignment="1" applyProtection="1">
      <alignment horizontal="left" vertical="center"/>
    </xf>
    <xf numFmtId="49" fontId="5" fillId="0" borderId="0" xfId="0" applyNumberFormat="1" applyFont="1" applyAlignment="1" applyProtection="1">
      <alignment horizontal="left" vertical="center" indent="1"/>
      <protection locked="0"/>
    </xf>
    <xf numFmtId="37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37" fontId="5" fillId="0" borderId="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</xf>
    <xf numFmtId="37" fontId="3" fillId="0" borderId="2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37" fontId="5" fillId="4" borderId="0" xfId="0" applyNumberFormat="1" applyFont="1" applyFill="1" applyAlignment="1" applyProtection="1">
      <alignment vertical="center"/>
    </xf>
    <xf numFmtId="37" fontId="5" fillId="4" borderId="0" xfId="0" applyNumberFormat="1" applyFont="1" applyFill="1" applyBorder="1" applyAlignment="1" applyProtection="1">
      <alignment vertical="center"/>
    </xf>
    <xf numFmtId="169" fontId="5" fillId="0" borderId="0" xfId="0" applyNumberFormat="1" applyFont="1" applyAlignment="1" applyProtection="1">
      <alignment horizontal="left" vertical="center"/>
    </xf>
    <xf numFmtId="37" fontId="5" fillId="0" borderId="2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  <protection locked="0"/>
    </xf>
    <xf numFmtId="37" fontId="5" fillId="0" borderId="0" xfId="0" applyNumberFormat="1" applyFont="1" applyBorder="1" applyAlignment="1" applyProtection="1">
      <alignment vertical="center"/>
    </xf>
    <xf numFmtId="37" fontId="0" fillId="0" borderId="0" xfId="0" applyNumberFormat="1" applyProtection="1"/>
    <xf numFmtId="37" fontId="5" fillId="0" borderId="7" xfId="0" applyNumberFormat="1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37" fontId="3" fillId="0" borderId="10" xfId="0" applyNumberFormat="1" applyFont="1" applyBorder="1" applyAlignment="1" applyProtection="1">
      <alignment vertical="center"/>
    </xf>
    <xf numFmtId="37" fontId="5" fillId="0" borderId="11" xfId="0" applyNumberFormat="1" applyFont="1" applyBorder="1" applyAlignment="1" applyProtection="1">
      <alignment vertical="center"/>
    </xf>
    <xf numFmtId="0" fontId="15" fillId="0" borderId="12" xfId="0" applyFont="1" applyBorder="1" applyProtection="1"/>
    <xf numFmtId="0" fontId="0" fillId="0" borderId="13" xfId="0" applyBorder="1" applyProtection="1"/>
    <xf numFmtId="0" fontId="3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vertical="center"/>
    </xf>
    <xf numFmtId="37" fontId="3" fillId="0" borderId="16" xfId="0" applyNumberFormat="1" applyFont="1" applyBorder="1" applyAlignment="1" applyProtection="1">
      <alignment vertical="center"/>
    </xf>
    <xf numFmtId="37" fontId="0" fillId="0" borderId="17" xfId="0" applyNumberFormat="1" applyBorder="1" applyProtection="1"/>
    <xf numFmtId="0" fontId="16" fillId="0" borderId="18" xfId="0" quotePrefix="1" applyFont="1" applyBorder="1" applyProtection="1"/>
    <xf numFmtId="0" fontId="3" fillId="0" borderId="8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37" fontId="0" fillId="0" borderId="19" xfId="0" applyNumberFormat="1" applyBorder="1" applyProtection="1"/>
    <xf numFmtId="37" fontId="0" fillId="0" borderId="20" xfId="0" applyNumberFormat="1" applyBorder="1" applyProtection="1"/>
    <xf numFmtId="0" fontId="0" fillId="0" borderId="21" xfId="0" quotePrefix="1" applyBorder="1" applyProtection="1"/>
    <xf numFmtId="0" fontId="1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3" fillId="4" borderId="22" xfId="0" applyFont="1" applyFill="1" applyBorder="1" applyAlignment="1" applyProtection="1">
      <alignment horizontal="left" vertical="center"/>
    </xf>
    <xf numFmtId="0" fontId="3" fillId="4" borderId="23" xfId="0" applyFont="1" applyFill="1" applyBorder="1" applyAlignment="1" applyProtection="1">
      <alignment horizontal="left" vertical="center"/>
    </xf>
    <xf numFmtId="0" fontId="3" fillId="4" borderId="23" xfId="0" applyFont="1" applyFill="1" applyBorder="1" applyAlignment="1" applyProtection="1">
      <alignment vertical="center"/>
    </xf>
    <xf numFmtId="0" fontId="5" fillId="4" borderId="23" xfId="0" applyFont="1" applyFill="1" applyBorder="1" applyAlignment="1" applyProtection="1">
      <alignment vertical="center"/>
    </xf>
    <xf numFmtId="0" fontId="5" fillId="4" borderId="24" xfId="0" applyFont="1" applyFill="1" applyBorder="1" applyAlignment="1" applyProtection="1">
      <alignment vertical="center"/>
    </xf>
    <xf numFmtId="0" fontId="18" fillId="0" borderId="25" xfId="0" applyFont="1" applyBorder="1" applyAlignment="1" applyProtection="1">
      <alignment horizontal="left" vertical="center"/>
    </xf>
    <xf numFmtId="0" fontId="18" fillId="0" borderId="26" xfId="0" applyFont="1" applyBorder="1" applyAlignment="1" applyProtection="1">
      <alignment horizontal="left" vertical="center"/>
    </xf>
    <xf numFmtId="0" fontId="3" fillId="0" borderId="27" xfId="0" applyFont="1" applyBorder="1" applyAlignment="1" applyProtection="1">
      <alignment vertical="center"/>
    </xf>
    <xf numFmtId="0" fontId="19" fillId="0" borderId="28" xfId="0" applyFont="1" applyBorder="1" applyAlignment="1" applyProtection="1">
      <alignment horizontal="left" vertical="center"/>
    </xf>
    <xf numFmtId="0" fontId="19" fillId="0" borderId="25" xfId="0" applyFont="1" applyBorder="1" applyAlignment="1" applyProtection="1">
      <alignment horizontal="center" vertical="center"/>
    </xf>
    <xf numFmtId="37" fontId="18" fillId="0" borderId="29" xfId="0" applyNumberFormat="1" applyFont="1" applyBorder="1" applyAlignment="1" applyProtection="1">
      <alignment horizontal="centerContinuous" vertical="center"/>
    </xf>
    <xf numFmtId="0" fontId="3" fillId="0" borderId="28" xfId="0" applyFont="1" applyBorder="1" applyAlignment="1" applyProtection="1">
      <alignment horizontal="centerContinuous" vertical="center"/>
    </xf>
    <xf numFmtId="0" fontId="12" fillId="0" borderId="29" xfId="0" applyFont="1" applyBorder="1" applyAlignment="1" applyProtection="1">
      <alignment vertical="center"/>
      <protection locked="0"/>
    </xf>
    <xf numFmtId="0" fontId="5" fillId="0" borderId="27" xfId="0" applyFont="1" applyBorder="1" applyAlignment="1" applyProtection="1">
      <alignment vertical="center"/>
    </xf>
    <xf numFmtId="0" fontId="5" fillId="0" borderId="28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  <protection locked="0"/>
    </xf>
    <xf numFmtId="5" fontId="5" fillId="0" borderId="25" xfId="0" applyNumberFormat="1" applyFont="1" applyBorder="1" applyAlignment="1" applyProtection="1">
      <alignment vertical="center"/>
      <protection locked="0"/>
    </xf>
    <xf numFmtId="37" fontId="5" fillId="0" borderId="29" xfId="0" applyNumberFormat="1" applyFont="1" applyBorder="1" applyAlignment="1" applyProtection="1">
      <alignment horizontal="center" vertical="center"/>
      <protection locked="0"/>
    </xf>
    <xf numFmtId="37" fontId="5" fillId="0" borderId="28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5" fontId="5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Border="1" applyAlignment="1" applyProtection="1">
      <alignment vertical="center"/>
    </xf>
    <xf numFmtId="0" fontId="13" fillId="0" borderId="25" xfId="0" applyFont="1" applyBorder="1" applyAlignment="1" applyProtection="1">
      <alignment horizontal="left" vertical="center"/>
      <protection locked="0"/>
    </xf>
    <xf numFmtId="0" fontId="20" fillId="0" borderId="1" xfId="0" quotePrefix="1" applyFont="1" applyBorder="1" applyAlignment="1" applyProtection="1">
      <alignment horizontal="left"/>
      <protection locked="0"/>
    </xf>
    <xf numFmtId="0" fontId="21" fillId="0" borderId="27" xfId="0" applyFont="1" applyBorder="1" applyAlignment="1" applyProtection="1">
      <alignment vertical="center"/>
    </xf>
    <xf numFmtId="0" fontId="0" fillId="0" borderId="28" xfId="0" applyBorder="1" applyProtection="1"/>
    <xf numFmtId="0" fontId="13" fillId="0" borderId="25" xfId="0" applyFont="1" applyBorder="1" applyAlignment="1" applyProtection="1">
      <alignment horizontal="center" vertical="center"/>
      <protection locked="0"/>
    </xf>
    <xf numFmtId="43" fontId="20" fillId="0" borderId="30" xfId="1" applyFont="1" applyBorder="1" applyAlignment="1" applyProtection="1">
      <alignment horizontal="center"/>
      <protection locked="0"/>
    </xf>
    <xf numFmtId="37" fontId="20" fillId="0" borderId="1" xfId="0" applyNumberFormat="1" applyFont="1" applyFill="1" applyBorder="1" applyAlignment="1" applyProtection="1">
      <alignment horizontal="right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37" fontId="14" fillId="0" borderId="0" xfId="0" applyNumberFormat="1" applyFont="1" applyFill="1" applyBorder="1" applyAlignment="1" applyProtection="1">
      <alignment horizontal="right" vertical="center"/>
    </xf>
    <xf numFmtId="43" fontId="20" fillId="0" borderId="32" xfId="1" applyFont="1" applyBorder="1" applyAlignment="1" applyProtection="1">
      <alignment horizontal="center"/>
      <protection locked="0"/>
    </xf>
    <xf numFmtId="43" fontId="22" fillId="0" borderId="25" xfId="1" quotePrefix="1" applyFont="1" applyBorder="1" applyAlignment="1" applyProtection="1">
      <alignment horizontal="center" vertical="center"/>
      <protection locked="0"/>
    </xf>
    <xf numFmtId="0" fontId="23" fillId="0" borderId="1" xfId="0" quotePrefix="1" applyFont="1" applyBorder="1" applyAlignment="1" applyProtection="1">
      <alignment horizontal="left"/>
      <protection locked="0"/>
    </xf>
    <xf numFmtId="0" fontId="24" fillId="0" borderId="1" xfId="0" applyFont="1" applyFill="1" applyBorder="1" applyAlignment="1" applyProtection="1">
      <alignment vertical="center"/>
    </xf>
    <xf numFmtId="37" fontId="0" fillId="0" borderId="1" xfId="0" applyNumberFormat="1" applyFont="1" applyFill="1" applyBorder="1" applyAlignment="1" applyProtection="1">
      <alignment horizontal="right"/>
      <protection locked="0"/>
    </xf>
    <xf numFmtId="0" fontId="25" fillId="0" borderId="1" xfId="0" quotePrefix="1" applyFont="1" applyFill="1" applyBorder="1" applyAlignment="1" applyProtection="1">
      <alignment horizontal="left"/>
      <protection locked="0"/>
    </xf>
    <xf numFmtId="0" fontId="5" fillId="0" borderId="33" xfId="0" applyFont="1" applyFill="1" applyBorder="1" applyAlignment="1" applyProtection="1">
      <alignment horizontal="center" vertical="center"/>
      <protection locked="0"/>
    </xf>
    <xf numFmtId="37" fontId="0" fillId="0" borderId="0" xfId="0" applyNumberFormat="1" applyFont="1" applyFill="1" applyBorder="1" applyAlignment="1" applyProtection="1">
      <alignment horizontal="right"/>
      <protection locked="0"/>
    </xf>
    <xf numFmtId="0" fontId="13" fillId="0" borderId="33" xfId="0" applyFont="1" applyBorder="1" applyAlignment="1" applyProtection="1">
      <alignment horizontal="left" vertical="center"/>
      <protection locked="0"/>
    </xf>
    <xf numFmtId="0" fontId="25" fillId="0" borderId="5" xfId="0" quotePrefix="1" applyFont="1" applyFill="1" applyBorder="1" applyAlignment="1" applyProtection="1">
      <alignment horizontal="left"/>
      <protection locked="0"/>
    </xf>
    <xf numFmtId="0" fontId="24" fillId="0" borderId="0" xfId="0" applyFont="1" applyFill="1" applyBorder="1" applyAlignment="1" applyProtection="1">
      <alignment vertical="center"/>
    </xf>
    <xf numFmtId="37" fontId="0" fillId="0" borderId="27" xfId="0" applyNumberFormat="1" applyFont="1" applyFill="1" applyBorder="1" applyAlignment="1" applyProtection="1">
      <alignment horizontal="right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25" fillId="0" borderId="34" xfId="0" quotePrefix="1" applyFont="1" applyFill="1" applyBorder="1" applyAlignment="1" applyProtection="1">
      <alignment horizontal="left"/>
      <protection locked="0"/>
    </xf>
    <xf numFmtId="0" fontId="24" fillId="0" borderId="27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37" fontId="20" fillId="0" borderId="0" xfId="0" applyNumberFormat="1" applyFont="1" applyFill="1" applyBorder="1" applyAlignment="1" applyProtection="1">
      <alignment horizontal="right"/>
      <protection locked="0"/>
    </xf>
    <xf numFmtId="0" fontId="20" fillId="0" borderId="35" xfId="0" applyFont="1" applyBorder="1" applyAlignment="1" applyProtection="1">
      <alignment horizontal="left"/>
      <protection locked="0"/>
    </xf>
    <xf numFmtId="0" fontId="20" fillId="0" borderId="35" xfId="0" quotePrefix="1" applyFont="1" applyBorder="1" applyAlignment="1" applyProtection="1">
      <alignment horizontal="left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37" fontId="20" fillId="0" borderId="29" xfId="0" applyNumberFormat="1" applyFont="1" applyBorder="1" applyProtection="1">
      <protection locked="0"/>
    </xf>
    <xf numFmtId="0" fontId="5" fillId="0" borderId="0" xfId="0" applyFont="1" applyFill="1" applyBorder="1" applyAlignment="1" applyProtection="1">
      <alignment horizontal="right" vertical="center"/>
    </xf>
    <xf numFmtId="37" fontId="12" fillId="0" borderId="0" xfId="0" applyNumberFormat="1" applyFont="1" applyFill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vertical="center"/>
      <protection locked="0"/>
    </xf>
    <xf numFmtId="0" fontId="23" fillId="0" borderId="37" xfId="0" applyFont="1" applyBorder="1" applyProtection="1">
      <protection locked="0"/>
    </xf>
    <xf numFmtId="0" fontId="13" fillId="0" borderId="37" xfId="0" applyFont="1" applyFill="1" applyBorder="1" applyAlignment="1" applyProtection="1">
      <alignment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37" fontId="20" fillId="0" borderId="37" xfId="0" applyNumberFormat="1" applyFont="1" applyBorder="1" applyProtection="1"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170" fontId="5" fillId="0" borderId="0" xfId="0" applyNumberFormat="1" applyFont="1" applyFill="1" applyBorder="1" applyAlignment="1" applyProtection="1">
      <alignment horizontal="left" vertical="center"/>
    </xf>
    <xf numFmtId="170" fontId="5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Protection="1"/>
    <xf numFmtId="170" fontId="12" fillId="0" borderId="33" xfId="0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Protection="1">
      <protection locked="0"/>
    </xf>
    <xf numFmtId="0" fontId="13" fillId="0" borderId="0" xfId="0" applyFont="1" applyFill="1" applyBorder="1" applyAlignment="1" applyProtection="1">
      <alignment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43" fontId="20" fillId="0" borderId="33" xfId="1" applyFont="1" applyBorder="1" applyAlignment="1" applyProtection="1">
      <alignment horizontal="center"/>
      <protection locked="0"/>
    </xf>
    <xf numFmtId="37" fontId="20" fillId="0" borderId="26" xfId="0" applyNumberFormat="1" applyFont="1" applyBorder="1" applyProtection="1"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170" fontId="12" fillId="0" borderId="25" xfId="0" applyNumberFormat="1" applyFont="1" applyFill="1" applyBorder="1" applyAlignment="1" applyProtection="1">
      <alignment horizontal="left" vertical="center"/>
      <protection locked="0"/>
    </xf>
    <xf numFmtId="170" fontId="12" fillId="0" borderId="29" xfId="0" applyNumberFormat="1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vertical="center"/>
    </xf>
    <xf numFmtId="170" fontId="5" fillId="0" borderId="28" xfId="0" applyNumberFormat="1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right" vertical="center"/>
      <protection locked="0"/>
    </xf>
    <xf numFmtId="43" fontId="5" fillId="0" borderId="25" xfId="1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170" fontId="12" fillId="0" borderId="36" xfId="0" applyNumberFormat="1" applyFont="1" applyFill="1" applyBorder="1" applyAlignment="1" applyProtection="1">
      <alignment horizontal="left" vertical="center"/>
      <protection locked="0"/>
    </xf>
    <xf numFmtId="170" fontId="12" fillId="0" borderId="39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</xf>
    <xf numFmtId="170" fontId="5" fillId="0" borderId="40" xfId="0" applyNumberFormat="1" applyFont="1" applyFill="1" applyBorder="1" applyAlignment="1" applyProtection="1">
      <alignment vertical="center"/>
    </xf>
    <xf numFmtId="0" fontId="5" fillId="0" borderId="41" xfId="0" applyFont="1" applyFill="1" applyBorder="1" applyAlignment="1" applyProtection="1">
      <alignment horizontal="right" vertical="center"/>
      <protection locked="0"/>
    </xf>
    <xf numFmtId="3" fontId="5" fillId="0" borderId="41" xfId="0" applyNumberFormat="1" applyFont="1" applyBorder="1" applyAlignment="1" applyProtection="1">
      <alignment horizontal="right" vertical="center"/>
      <protection locked="0"/>
    </xf>
    <xf numFmtId="37" fontId="5" fillId="0" borderId="35" xfId="0" applyNumberFormat="1" applyFont="1" applyBorder="1" applyAlignment="1" applyProtection="1">
      <alignment vertical="center"/>
      <protection locked="0"/>
    </xf>
    <xf numFmtId="37" fontId="5" fillId="0" borderId="38" xfId="0" applyNumberFormat="1" applyFont="1" applyBorder="1" applyAlignment="1" applyProtection="1">
      <alignment vertical="center"/>
      <protection locked="0"/>
    </xf>
    <xf numFmtId="3" fontId="5" fillId="0" borderId="25" xfId="0" applyNumberFormat="1" applyFont="1" applyBorder="1" applyAlignment="1" applyProtection="1">
      <alignment horizontal="right" vertical="center"/>
      <protection locked="0"/>
    </xf>
    <xf numFmtId="37" fontId="5" fillId="0" borderId="29" xfId="0" applyNumberFormat="1" applyFont="1" applyBorder="1" applyAlignment="1" applyProtection="1">
      <alignment vertical="center"/>
      <protection locked="0"/>
    </xf>
    <xf numFmtId="37" fontId="5" fillId="0" borderId="28" xfId="0" applyNumberFormat="1" applyFont="1" applyBorder="1" applyAlignment="1" applyProtection="1">
      <alignment vertical="center"/>
      <protection locked="0"/>
    </xf>
    <xf numFmtId="170" fontId="26" fillId="0" borderId="0" xfId="0" applyNumberFormat="1" applyFont="1" applyFill="1" applyBorder="1" applyAlignment="1" applyProtection="1">
      <alignment vertical="center"/>
    </xf>
    <xf numFmtId="0" fontId="5" fillId="0" borderId="42" xfId="0" applyFont="1" applyBorder="1" applyAlignment="1" applyProtection="1">
      <alignment horizontal="left" vertical="center"/>
    </xf>
    <xf numFmtId="0" fontId="24" fillId="0" borderId="15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171" fontId="5" fillId="0" borderId="15" xfId="1" applyNumberFormat="1" applyFont="1" applyBorder="1" applyAlignment="1" applyProtection="1">
      <alignment horizontal="center" vertical="center"/>
    </xf>
    <xf numFmtId="37" fontId="5" fillId="0" borderId="43" xfId="0" applyNumberFormat="1" applyFont="1" applyBorder="1" applyAlignment="1" applyProtection="1">
      <alignment vertical="center"/>
    </xf>
    <xf numFmtId="0" fontId="5" fillId="0" borderId="44" xfId="0" applyFont="1" applyBorder="1" applyAlignment="1" applyProtection="1">
      <alignment vertical="center"/>
    </xf>
    <xf numFmtId="0" fontId="5" fillId="0" borderId="45" xfId="0" applyFont="1" applyBorder="1" applyAlignment="1" applyProtection="1">
      <alignment vertical="center"/>
    </xf>
    <xf numFmtId="0" fontId="5" fillId="0" borderId="46" xfId="0" applyFont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vertical="center"/>
    </xf>
    <xf numFmtId="0" fontId="5" fillId="0" borderId="29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vertical="center"/>
    </xf>
    <xf numFmtId="0" fontId="5" fillId="0" borderId="46" xfId="0" applyFont="1" applyBorder="1" applyAlignment="1" applyProtection="1">
      <alignment horizontal="left" vertical="center"/>
      <protection locked="0"/>
    </xf>
    <xf numFmtId="0" fontId="24" fillId="0" borderId="20" xfId="0" applyFont="1" applyFill="1" applyBorder="1" applyAlignment="1" applyProtection="1">
      <alignment vertical="center"/>
      <protection locked="0"/>
    </xf>
    <xf numFmtId="0" fontId="21" fillId="0" borderId="47" xfId="0" applyFont="1" applyFill="1" applyBorder="1" applyAlignment="1" applyProtection="1">
      <alignment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5" fillId="0" borderId="37" xfId="0" applyFont="1" applyBorder="1" applyAlignment="1" applyProtection="1">
      <alignment vertical="center"/>
      <protection locked="0"/>
    </xf>
    <xf numFmtId="0" fontId="5" fillId="0" borderId="50" xfId="0" applyFont="1" applyBorder="1" applyAlignment="1" applyProtection="1">
      <alignment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24" fillId="0" borderId="34" xfId="0" applyFont="1" applyFill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vertical="center"/>
      <protection locked="0"/>
    </xf>
    <xf numFmtId="0" fontId="5" fillId="0" borderId="3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52" xfId="0" applyFont="1" applyBorder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21" fillId="0" borderId="42" xfId="0" applyFont="1" applyBorder="1" applyAlignment="1" applyProtection="1">
      <alignment vertical="center"/>
      <protection locked="0"/>
    </xf>
    <xf numFmtId="0" fontId="21" fillId="0" borderId="54" xfId="0" applyFont="1" applyBorder="1" applyAlignment="1" applyProtection="1">
      <alignment vertical="center"/>
      <protection locked="0"/>
    </xf>
    <xf numFmtId="0" fontId="5" fillId="0" borderId="42" xfId="0" applyFont="1" applyBorder="1" applyAlignment="1" applyProtection="1">
      <alignment vertical="center"/>
      <protection locked="0"/>
    </xf>
    <xf numFmtId="0" fontId="5" fillId="0" borderId="5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3" fillId="4" borderId="35" xfId="0" applyFont="1" applyFill="1" applyBorder="1" applyAlignment="1" applyProtection="1">
      <alignment horizontal="left" vertical="center"/>
    </xf>
    <xf numFmtId="0" fontId="5" fillId="4" borderId="38" xfId="0" applyFont="1" applyFill="1" applyBorder="1" applyAlignment="1" applyProtection="1">
      <alignment vertical="center"/>
    </xf>
    <xf numFmtId="0" fontId="18" fillId="0" borderId="51" xfId="0" applyFont="1" applyBorder="1" applyAlignment="1" applyProtection="1">
      <alignment horizontal="left" vertical="center"/>
    </xf>
    <xf numFmtId="0" fontId="18" fillId="0" borderId="55" xfId="0" applyFont="1" applyBorder="1" applyAlignment="1" applyProtection="1">
      <alignment horizontal="centerContinuous" vertical="center"/>
    </xf>
    <xf numFmtId="0" fontId="18" fillId="0" borderId="56" xfId="0" applyFont="1" applyBorder="1" applyAlignment="1" applyProtection="1">
      <alignment horizontal="centerContinuous" vertical="center"/>
    </xf>
    <xf numFmtId="0" fontId="18" fillId="0" borderId="57" xfId="0" applyFont="1" applyBorder="1" applyAlignment="1" applyProtection="1">
      <alignment horizontal="right" vertical="center"/>
    </xf>
    <xf numFmtId="0" fontId="18" fillId="0" borderId="58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left" vertical="center"/>
      <protection locked="0"/>
    </xf>
    <xf numFmtId="172" fontId="26" fillId="0" borderId="29" xfId="2" applyNumberFormat="1" applyFont="1" applyFill="1" applyBorder="1" applyAlignment="1" applyProtection="1">
      <alignment horizontal="center" vertical="center"/>
      <protection locked="0"/>
    </xf>
    <xf numFmtId="172" fontId="26" fillId="0" borderId="28" xfId="2" applyNumberFormat="1" applyFont="1" applyFill="1" applyBorder="1" applyAlignment="1" applyProtection="1">
      <alignment horizontal="center" vertical="center"/>
      <protection locked="0"/>
    </xf>
    <xf numFmtId="37" fontId="5" fillId="0" borderId="41" xfId="0" applyNumberFormat="1" applyFont="1" applyFill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vertical="center"/>
    </xf>
    <xf numFmtId="172" fontId="26" fillId="0" borderId="44" xfId="2" applyNumberFormat="1" applyFont="1" applyBorder="1" applyAlignment="1" applyProtection="1">
      <alignment horizontal="center" vertical="center"/>
    </xf>
    <xf numFmtId="172" fontId="26" fillId="0" borderId="45" xfId="2" applyNumberFormat="1" applyFont="1" applyBorder="1" applyAlignment="1" applyProtection="1">
      <alignment horizontal="center" vertical="center"/>
    </xf>
    <xf numFmtId="37" fontId="5" fillId="0" borderId="59" xfId="0" applyNumberFormat="1" applyFont="1" applyBorder="1" applyAlignment="1" applyProtection="1">
      <alignment vertical="center"/>
    </xf>
    <xf numFmtId="0" fontId="5" fillId="0" borderId="54" xfId="0" applyFont="1" applyBorder="1" applyAlignment="1" applyProtection="1">
      <alignment vertical="center"/>
    </xf>
    <xf numFmtId="0" fontId="3" fillId="4" borderId="0" xfId="0" applyFont="1" applyFill="1" applyAlignment="1" applyProtection="1">
      <alignment vertical="center"/>
    </xf>
    <xf numFmtId="0" fontId="18" fillId="0" borderId="55" xfId="0" applyFont="1" applyBorder="1" applyAlignment="1" applyProtection="1">
      <alignment horizontal="left" vertical="center"/>
    </xf>
    <xf numFmtId="0" fontId="3" fillId="0" borderId="56" xfId="0" applyFont="1" applyBorder="1" applyAlignment="1" applyProtection="1">
      <alignment vertical="center"/>
    </xf>
    <xf numFmtId="0" fontId="18" fillId="0" borderId="57" xfId="0" applyFont="1" applyBorder="1" applyAlignment="1" applyProtection="1">
      <alignment horizontal="center" vertical="center"/>
    </xf>
    <xf numFmtId="0" fontId="18" fillId="0" borderId="56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vertical="center"/>
    </xf>
    <xf numFmtId="0" fontId="5" fillId="0" borderId="39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41" xfId="0" applyFont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173" fontId="5" fillId="0" borderId="40" xfId="1" applyNumberFormat="1" applyFont="1" applyFill="1" applyBorder="1" applyAlignment="1" applyProtection="1">
      <alignment vertical="center"/>
      <protection locked="0"/>
    </xf>
    <xf numFmtId="0" fontId="5" fillId="0" borderId="40" xfId="0" applyFont="1" applyBorder="1" applyAlignment="1" applyProtection="1">
      <alignment vertical="center"/>
    </xf>
    <xf numFmtId="0" fontId="5" fillId="0" borderId="59" xfId="0" applyFont="1" applyBorder="1" applyAlignment="1" applyProtection="1">
      <alignment vertical="center"/>
    </xf>
    <xf numFmtId="37" fontId="5" fillId="0" borderId="54" xfId="1" applyNumberFormat="1" applyFont="1" applyBorder="1" applyAlignment="1" applyProtection="1">
      <alignment vertical="center"/>
    </xf>
    <xf numFmtId="0" fontId="18" fillId="0" borderId="56" xfId="0" applyFont="1" applyBorder="1" applyAlignment="1" applyProtection="1">
      <alignment vertical="center"/>
    </xf>
    <xf numFmtId="0" fontId="18" fillId="0" borderId="55" xfId="0" applyFont="1" applyBorder="1" applyAlignment="1" applyProtection="1">
      <alignment vertical="center"/>
    </xf>
    <xf numFmtId="0" fontId="18" fillId="0" borderId="56" xfId="0" applyFont="1" applyBorder="1" applyAlignment="1" applyProtection="1">
      <alignment horizontal="right" vertical="center"/>
    </xf>
    <xf numFmtId="0" fontId="18" fillId="0" borderId="57" xfId="0" applyFont="1" applyBorder="1" applyAlignment="1" applyProtection="1">
      <alignment vertical="center"/>
    </xf>
    <xf numFmtId="0" fontId="5" fillId="0" borderId="39" xfId="0" applyNumberFormat="1" applyFont="1" applyBorder="1" applyAlignment="1" applyProtection="1">
      <alignment horizontal="left" vertical="center" indent="1"/>
    </xf>
    <xf numFmtId="173" fontId="5" fillId="0" borderId="41" xfId="1" applyNumberFormat="1" applyFont="1" applyBorder="1" applyAlignment="1" applyProtection="1">
      <alignment vertical="center"/>
    </xf>
    <xf numFmtId="39" fontId="5" fillId="0" borderId="40" xfId="0" applyNumberFormat="1" applyFont="1" applyBorder="1" applyAlignment="1" applyProtection="1">
      <alignment vertical="center"/>
    </xf>
    <xf numFmtId="37" fontId="5" fillId="0" borderId="40" xfId="0" applyNumberFormat="1" applyFont="1" applyBorder="1" applyAlignment="1" applyProtection="1">
      <alignment vertical="center"/>
    </xf>
    <xf numFmtId="37" fontId="5" fillId="0" borderId="59" xfId="1" applyNumberFormat="1" applyFont="1" applyBorder="1" applyAlignment="1" applyProtection="1">
      <alignment vertical="center"/>
    </xf>
    <xf numFmtId="37" fontId="5" fillId="0" borderId="54" xfId="0" applyNumberFormat="1" applyFont="1" applyBorder="1" applyAlignment="1" applyProtection="1">
      <alignment vertical="center"/>
    </xf>
    <xf numFmtId="0" fontId="26" fillId="0" borderId="41" xfId="0" applyFont="1" applyBorder="1" applyAlignment="1" applyProtection="1">
      <alignment horizontal="center" vertical="center"/>
    </xf>
    <xf numFmtId="39" fontId="5" fillId="0" borderId="40" xfId="0" quotePrefix="1" applyNumberFormat="1" applyFont="1" applyBorder="1" applyAlignment="1" applyProtection="1">
      <alignment horizontal="right" vertical="center"/>
    </xf>
    <xf numFmtId="0" fontId="5" fillId="0" borderId="59" xfId="0" applyFont="1" applyBorder="1" applyAlignment="1" applyProtection="1">
      <alignment horizontal="center" vertical="center"/>
    </xf>
    <xf numFmtId="37" fontId="5" fillId="0" borderId="54" xfId="0" applyNumberFormat="1" applyFont="1" applyBorder="1" applyAlignment="1" applyProtection="1">
      <alignment horizontal="right" vertical="center"/>
    </xf>
    <xf numFmtId="0" fontId="3" fillId="4" borderId="60" xfId="0" applyFont="1" applyFill="1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61" xfId="0" applyBorder="1" applyAlignment="1" applyProtection="1">
      <alignment horizontal="center" vertical="center"/>
    </xf>
    <xf numFmtId="0" fontId="3" fillId="4" borderId="62" xfId="0" applyFont="1" applyFill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5" fillId="4" borderId="63" xfId="0" applyFont="1" applyFill="1" applyBorder="1" applyAlignment="1" applyProtection="1">
      <alignment vertical="center"/>
    </xf>
    <xf numFmtId="0" fontId="3" fillId="4" borderId="38" xfId="0" applyFont="1" applyFill="1" applyBorder="1" applyAlignment="1" applyProtection="1">
      <alignment horizontal="center" vertical="center"/>
    </xf>
    <xf numFmtId="0" fontId="18" fillId="0" borderId="57" xfId="0" applyFont="1" applyBorder="1" applyAlignment="1" applyProtection="1">
      <alignment horizontal="left" vertical="center"/>
    </xf>
    <xf numFmtId="0" fontId="27" fillId="0" borderId="57" xfId="0" applyFont="1" applyBorder="1" applyAlignment="1" applyProtection="1">
      <alignment horizontal="center" vertical="center"/>
    </xf>
    <xf numFmtId="0" fontId="27" fillId="0" borderId="55" xfId="0" applyFont="1" applyBorder="1" applyAlignment="1" applyProtection="1">
      <alignment horizontal="center" vertical="center"/>
    </xf>
    <xf numFmtId="0" fontId="27" fillId="0" borderId="64" xfId="0" applyFont="1" applyBorder="1" applyAlignment="1" applyProtection="1">
      <alignment horizontal="right" vertical="center"/>
    </xf>
    <xf numFmtId="0" fontId="26" fillId="0" borderId="41" xfId="0" applyFont="1" applyBorder="1" applyAlignment="1" applyProtection="1">
      <alignment horizontal="left" vertical="center"/>
    </xf>
    <xf numFmtId="174" fontId="12" fillId="0" borderId="40" xfId="0" applyNumberFormat="1" applyFont="1" applyBorder="1" applyAlignment="1" applyProtection="1">
      <alignment horizontal="left" vertical="center"/>
    </xf>
    <xf numFmtId="175" fontId="14" fillId="0" borderId="40" xfId="0" applyNumberFormat="1" applyFont="1" applyBorder="1" applyAlignment="1" applyProtection="1">
      <alignment horizontal="left" vertical="center"/>
    </xf>
    <xf numFmtId="0" fontId="12" fillId="0" borderId="40" xfId="0" applyFont="1" applyBorder="1" applyAlignment="1" applyProtection="1">
      <alignment vertical="center"/>
    </xf>
    <xf numFmtId="9" fontId="5" fillId="0" borderId="40" xfId="0" applyNumberFormat="1" applyFont="1" applyBorder="1" applyAlignment="1" applyProtection="1">
      <alignment vertical="center"/>
    </xf>
    <xf numFmtId="176" fontId="5" fillId="0" borderId="40" xfId="0" applyNumberFormat="1" applyFont="1" applyBorder="1" applyAlignment="1" applyProtection="1">
      <alignment horizontal="left" vertical="center"/>
    </xf>
    <xf numFmtId="0" fontId="26" fillId="0" borderId="25" xfId="0" applyFont="1" applyBorder="1" applyAlignment="1" applyProtection="1">
      <alignment horizontal="left" vertical="center"/>
    </xf>
    <xf numFmtId="177" fontId="12" fillId="0" borderId="40" xfId="0" applyNumberFormat="1" applyFont="1" applyBorder="1" applyAlignment="1" applyProtection="1">
      <alignment horizontal="left" vertical="center"/>
    </xf>
    <xf numFmtId="178" fontId="14" fillId="0" borderId="40" xfId="0" applyNumberFormat="1" applyFont="1" applyBorder="1" applyAlignment="1" applyProtection="1">
      <alignment vertical="center"/>
    </xf>
    <xf numFmtId="0" fontId="12" fillId="0" borderId="40" xfId="0" quotePrefix="1" applyFont="1" applyBorder="1" applyAlignment="1" applyProtection="1">
      <alignment horizontal="left" vertical="center"/>
    </xf>
    <xf numFmtId="0" fontId="5" fillId="0" borderId="40" xfId="0" quotePrefix="1" applyFont="1" applyBorder="1" applyAlignment="1" applyProtection="1">
      <alignment horizontal="left" vertical="center"/>
    </xf>
    <xf numFmtId="0" fontId="5" fillId="0" borderId="59" xfId="0" applyFont="1" applyBorder="1" applyAlignment="1" applyProtection="1">
      <alignment horizontal="left" vertical="center"/>
    </xf>
    <xf numFmtId="37" fontId="5" fillId="0" borderId="15" xfId="0" applyNumberFormat="1" applyFont="1" applyBorder="1" applyAlignment="1" applyProtection="1">
      <alignment vertical="center"/>
    </xf>
    <xf numFmtId="0" fontId="12" fillId="0" borderId="54" xfId="0" applyFont="1" applyBorder="1" applyAlignment="1" applyProtection="1">
      <alignment vertical="center"/>
    </xf>
    <xf numFmtId="0" fontId="5" fillId="0" borderId="41" xfId="0" applyFont="1" applyBorder="1" applyAlignment="1" applyProtection="1">
      <alignment horizontal="right" vertical="center"/>
    </xf>
    <xf numFmtId="164" fontId="21" fillId="0" borderId="65" xfId="0" applyNumberFormat="1" applyFont="1" applyBorder="1" applyAlignment="1" applyProtection="1">
      <alignment vertical="center"/>
    </xf>
    <xf numFmtId="0" fontId="5" fillId="0" borderId="41" xfId="0" quotePrefix="1" applyFont="1" applyBorder="1" applyAlignment="1" applyProtection="1">
      <alignment horizontal="left" vertical="center"/>
    </xf>
    <xf numFmtId="0" fontId="5" fillId="0" borderId="41" xfId="0" applyFont="1" applyBorder="1" applyAlignment="1" applyProtection="1">
      <alignment horizontal="left" vertical="center"/>
    </xf>
    <xf numFmtId="0" fontId="3" fillId="4" borderId="34" xfId="0" quotePrefix="1" applyFont="1" applyFill="1" applyBorder="1" applyAlignment="1" applyProtection="1">
      <alignment horizontal="right" vertical="center"/>
    </xf>
    <xf numFmtId="179" fontId="3" fillId="4" borderId="2" xfId="1" applyNumberFormat="1" applyFont="1" applyFill="1" applyBorder="1" applyAlignment="1" applyProtection="1">
      <alignment vertical="center"/>
    </xf>
    <xf numFmtId="0" fontId="5" fillId="4" borderId="47" xfId="0" applyFont="1" applyFill="1" applyBorder="1" applyAlignment="1" applyProtection="1">
      <alignment vertical="center"/>
    </xf>
    <xf numFmtId="179" fontId="3" fillId="4" borderId="40" xfId="1" applyNumberFormat="1" applyFont="1" applyFill="1" applyBorder="1" applyAlignment="1" applyProtection="1">
      <alignment vertical="center"/>
    </xf>
    <xf numFmtId="37" fontId="3" fillId="5" borderId="66" xfId="4" applyFont="1" applyFill="1" applyBorder="1" applyAlignment="1">
      <alignment horizontal="center"/>
    </xf>
    <xf numFmtId="180" fontId="6" fillId="6" borderId="67" xfId="4" applyNumberFormat="1" applyFont="1" applyFill="1" applyBorder="1" applyProtection="1">
      <protection locked="0"/>
    </xf>
    <xf numFmtId="180" fontId="6" fillId="6" borderId="67" xfId="4" applyNumberFormat="1" applyFont="1" applyFill="1" applyBorder="1" applyProtection="1"/>
    <xf numFmtId="180" fontId="6" fillId="6" borderId="68" xfId="4" applyNumberFormat="1" applyFont="1" applyFill="1" applyBorder="1" applyProtection="1"/>
    <xf numFmtId="37" fontId="6" fillId="6" borderId="69" xfId="4" applyFont="1" applyFill="1" applyBorder="1" applyProtection="1"/>
    <xf numFmtId="37" fontId="6" fillId="6" borderId="70" xfId="4" applyFont="1" applyFill="1" applyBorder="1" applyAlignment="1">
      <alignment horizontal="center"/>
    </xf>
    <xf numFmtId="37" fontId="1" fillId="0" borderId="0" xfId="4"/>
    <xf numFmtId="37" fontId="2" fillId="0" borderId="71" xfId="4" applyFont="1" applyBorder="1" applyAlignment="1" applyProtection="1">
      <alignment horizontal="left"/>
      <protection locked="0"/>
    </xf>
    <xf numFmtId="37" fontId="29" fillId="0" borderId="72" xfId="4" applyFont="1" applyBorder="1" applyProtection="1">
      <protection locked="0"/>
    </xf>
    <xf numFmtId="37" fontId="29" fillId="0" borderId="73" xfId="4" applyFont="1" applyBorder="1" applyProtection="1">
      <protection locked="0"/>
    </xf>
    <xf numFmtId="37" fontId="29" fillId="0" borderId="74" xfId="4" applyFont="1" applyBorder="1" applyProtection="1"/>
    <xf numFmtId="37" fontId="6" fillId="0" borderId="75" xfId="4" applyFont="1" applyBorder="1"/>
    <xf numFmtId="37" fontId="29" fillId="0" borderId="71" xfId="4" applyFont="1" applyBorder="1" applyAlignment="1" applyProtection="1">
      <alignment horizontal="left"/>
      <protection locked="0"/>
    </xf>
    <xf numFmtId="37" fontId="29" fillId="0" borderId="72" xfId="4" applyNumberFormat="1" applyFont="1" applyFill="1" applyBorder="1" applyProtection="1">
      <protection locked="0"/>
    </xf>
    <xf numFmtId="37" fontId="29" fillId="0" borderId="72" xfId="4" applyNumberFormat="1" applyFont="1" applyBorder="1" applyProtection="1">
      <protection locked="0"/>
    </xf>
    <xf numFmtId="3" fontId="29" fillId="0" borderId="73" xfId="4" applyNumberFormat="1" applyFont="1" applyBorder="1" applyAlignment="1" applyProtection="1">
      <alignment horizontal="right"/>
      <protection locked="0"/>
    </xf>
    <xf numFmtId="37" fontId="29" fillId="0" borderId="72" xfId="4" quotePrefix="1" applyNumberFormat="1" applyFont="1" applyBorder="1" applyAlignment="1" applyProtection="1">
      <protection locked="0"/>
    </xf>
    <xf numFmtId="37" fontId="29" fillId="0" borderId="76" xfId="4" applyFont="1" applyBorder="1" applyProtection="1">
      <protection locked="0"/>
    </xf>
    <xf numFmtId="37" fontId="29" fillId="0" borderId="77" xfId="4" applyFont="1" applyFill="1" applyBorder="1" applyProtection="1">
      <protection locked="0"/>
    </xf>
    <xf numFmtId="37" fontId="30" fillId="0" borderId="71" xfId="4" applyFont="1" applyFill="1" applyBorder="1" applyAlignment="1" applyProtection="1">
      <alignment horizontal="left"/>
      <protection locked="0"/>
    </xf>
    <xf numFmtId="37" fontId="33" fillId="0" borderId="72" xfId="4" applyFont="1" applyFill="1" applyBorder="1" applyProtection="1">
      <protection locked="0"/>
    </xf>
    <xf numFmtId="37" fontId="33" fillId="0" borderId="73" xfId="4" applyFont="1" applyFill="1" applyBorder="1" applyProtection="1">
      <protection locked="0"/>
    </xf>
    <xf numFmtId="37" fontId="34" fillId="0" borderId="78" xfId="4" applyFont="1" applyBorder="1" applyProtection="1"/>
    <xf numFmtId="37" fontId="35" fillId="0" borderId="75" xfId="4" applyFont="1" applyBorder="1"/>
    <xf numFmtId="37" fontId="34" fillId="0" borderId="71" xfId="4" applyFont="1" applyFill="1" applyBorder="1" applyAlignment="1" applyProtection="1">
      <alignment horizontal="left"/>
      <protection locked="0"/>
    </xf>
    <xf numFmtId="37" fontId="34" fillId="0" borderId="72" xfId="4" applyFont="1" applyFill="1" applyBorder="1" applyProtection="1">
      <protection locked="0"/>
    </xf>
    <xf numFmtId="37" fontId="34" fillId="0" borderId="73" xfId="4" applyFont="1" applyFill="1" applyBorder="1" applyProtection="1">
      <protection locked="0"/>
    </xf>
    <xf numFmtId="37" fontId="34" fillId="0" borderId="74" xfId="4" applyFont="1" applyFill="1" applyBorder="1" applyProtection="1"/>
    <xf numFmtId="37" fontId="29" fillId="0" borderId="79" xfId="4" applyFont="1" applyFill="1" applyBorder="1" applyAlignment="1" applyProtection="1">
      <alignment horizontal="left"/>
      <protection locked="0"/>
    </xf>
    <xf numFmtId="37" fontId="29" fillId="0" borderId="72" xfId="4" applyFont="1" applyFill="1" applyBorder="1" applyProtection="1">
      <protection locked="0"/>
    </xf>
    <xf numFmtId="37" fontId="29" fillId="0" borderId="73" xfId="4" applyFont="1" applyFill="1" applyBorder="1" applyProtection="1">
      <protection locked="0"/>
    </xf>
    <xf numFmtId="37" fontId="29" fillId="0" borderId="74" xfId="4" applyFont="1" applyFill="1" applyBorder="1" applyProtection="1"/>
    <xf numFmtId="37" fontId="6" fillId="0" borderId="75" xfId="4" applyFont="1" applyFill="1" applyBorder="1"/>
    <xf numFmtId="37" fontId="29" fillId="0" borderId="80" xfId="4" applyFont="1" applyFill="1" applyBorder="1" applyAlignment="1" applyProtection="1">
      <alignment horizontal="left"/>
      <protection locked="0"/>
    </xf>
    <xf numFmtId="37" fontId="12" fillId="0" borderId="81" xfId="4" quotePrefix="1" applyFont="1" applyFill="1" applyBorder="1" applyAlignment="1" applyProtection="1">
      <alignment horizontal="right"/>
      <protection locked="0"/>
    </xf>
    <xf numFmtId="37" fontId="29" fillId="0" borderId="78" xfId="4" applyFont="1" applyFill="1" applyBorder="1" applyProtection="1"/>
    <xf numFmtId="37" fontId="6" fillId="0" borderId="82" xfId="4" applyFont="1" applyFill="1" applyBorder="1"/>
    <xf numFmtId="37" fontId="29" fillId="0" borderId="83" xfId="4" applyFont="1" applyBorder="1" applyProtection="1">
      <protection locked="0"/>
    </xf>
    <xf numFmtId="37" fontId="29" fillId="0" borderId="84" xfId="4" applyFont="1" applyFill="1" applyBorder="1" applyProtection="1">
      <protection locked="0"/>
    </xf>
    <xf numFmtId="37" fontId="12" fillId="0" borderId="81" xfId="4" applyFont="1" applyFill="1" applyBorder="1" applyAlignment="1" applyProtection="1">
      <alignment horizontal="left"/>
      <protection locked="0"/>
    </xf>
    <xf numFmtId="37" fontId="29" fillId="0" borderId="81" xfId="4" applyFont="1" applyFill="1" applyBorder="1" applyProtection="1">
      <protection locked="0"/>
    </xf>
    <xf numFmtId="37" fontId="29" fillId="0" borderId="81" xfId="4" applyFont="1" applyFill="1" applyBorder="1" applyAlignment="1" applyProtection="1">
      <alignment horizontal="right"/>
      <protection locked="0"/>
    </xf>
    <xf numFmtId="37" fontId="29" fillId="0" borderId="85" xfId="4" applyFont="1" applyBorder="1" applyProtection="1"/>
    <xf numFmtId="37" fontId="6" fillId="0" borderId="86" xfId="4" applyFont="1" applyBorder="1"/>
    <xf numFmtId="37" fontId="29" fillId="0" borderId="87" xfId="4" applyFont="1" applyBorder="1" applyAlignment="1" applyProtection="1">
      <alignment horizontal="left"/>
      <protection locked="0"/>
    </xf>
    <xf numFmtId="37" fontId="29" fillId="0" borderId="88" xfId="4" applyFont="1" applyBorder="1" applyProtection="1"/>
    <xf numFmtId="37" fontId="6" fillId="0" borderId="89" xfId="4" applyFont="1" applyBorder="1"/>
    <xf numFmtId="37" fontId="29" fillId="0" borderId="90" xfId="4" applyFont="1" applyFill="1" applyBorder="1" applyAlignment="1" applyProtection="1">
      <alignment horizontal="left"/>
      <protection locked="0"/>
    </xf>
    <xf numFmtId="37" fontId="6" fillId="0" borderId="66" xfId="4" applyFont="1" applyBorder="1" applyAlignment="1">
      <alignment horizontal="left"/>
    </xf>
    <xf numFmtId="37" fontId="2" fillId="0" borderId="67" xfId="4" applyFont="1" applyBorder="1"/>
    <xf numFmtId="37" fontId="2" fillId="0" borderId="68" xfId="4" applyFont="1" applyBorder="1"/>
    <xf numFmtId="37" fontId="2" fillId="0" borderId="69" xfId="4" applyFont="1" applyBorder="1" applyProtection="1"/>
    <xf numFmtId="37" fontId="2" fillId="0" borderId="70" xfId="4" applyFont="1" applyBorder="1"/>
    <xf numFmtId="37" fontId="34" fillId="0" borderId="76" xfId="4" applyFont="1" applyBorder="1" applyAlignment="1" applyProtection="1">
      <alignment horizontal="left"/>
      <protection locked="0"/>
    </xf>
    <xf numFmtId="37" fontId="34" fillId="0" borderId="77" xfId="4" applyFont="1" applyBorder="1" applyProtection="1">
      <protection locked="0"/>
    </xf>
    <xf numFmtId="37" fontId="34" fillId="0" borderId="91" xfId="4" applyFont="1" applyBorder="1" applyProtection="1">
      <protection locked="0"/>
    </xf>
    <xf numFmtId="37" fontId="35" fillId="0" borderId="78" xfId="4" applyFont="1" applyBorder="1" applyProtection="1"/>
    <xf numFmtId="37" fontId="35" fillId="0" borderId="82" xfId="4" applyFont="1" applyBorder="1"/>
    <xf numFmtId="37" fontId="34" fillId="0" borderId="76" xfId="4" applyFont="1" applyFill="1" applyBorder="1" applyAlignment="1" applyProtection="1">
      <alignment horizontal="left"/>
      <protection locked="0"/>
    </xf>
    <xf numFmtId="37" fontId="34" fillId="0" borderId="77" xfId="4" applyFont="1" applyFill="1" applyBorder="1" applyProtection="1">
      <protection locked="0"/>
    </xf>
    <xf numFmtId="37" fontId="34" fillId="0" borderId="91" xfId="4" applyFont="1" applyFill="1" applyBorder="1" applyProtection="1">
      <protection locked="0"/>
    </xf>
    <xf numFmtId="37" fontId="39" fillId="0" borderId="77" xfId="4" quotePrefix="1" applyFont="1" applyFill="1" applyBorder="1" applyAlignment="1" applyProtection="1">
      <alignment horizontal="right"/>
      <protection locked="0"/>
    </xf>
    <xf numFmtId="37" fontId="35" fillId="0" borderId="78" xfId="4" applyFont="1" applyFill="1" applyBorder="1" applyProtection="1"/>
    <xf numFmtId="37" fontId="35" fillId="0" borderId="82" xfId="4" applyFont="1" applyFill="1" applyBorder="1"/>
    <xf numFmtId="37" fontId="29" fillId="0" borderId="71" xfId="4" applyFont="1" applyBorder="1" applyProtection="1">
      <protection locked="0"/>
    </xf>
    <xf numFmtId="37" fontId="6" fillId="0" borderId="74" xfId="4" applyFont="1" applyBorder="1" applyProtection="1"/>
    <xf numFmtId="37" fontId="29" fillId="0" borderId="92" xfId="4" applyFont="1" applyBorder="1" applyAlignment="1" applyProtection="1">
      <alignment horizontal="left"/>
      <protection locked="0"/>
    </xf>
    <xf numFmtId="37" fontId="29" fillId="0" borderId="93" xfId="4" applyFont="1" applyBorder="1" applyProtection="1">
      <protection locked="0"/>
    </xf>
    <xf numFmtId="37" fontId="29" fillId="0" borderId="93" xfId="4" applyFont="1" applyFill="1" applyBorder="1" applyProtection="1">
      <protection locked="0"/>
    </xf>
    <xf numFmtId="37" fontId="40" fillId="0" borderId="94" xfId="4" applyFont="1" applyFill="1" applyBorder="1" applyProtection="1">
      <protection locked="0"/>
    </xf>
    <xf numFmtId="37" fontId="29" fillId="0" borderId="95" xfId="4" applyFont="1" applyBorder="1" applyProtection="1">
      <protection locked="0"/>
    </xf>
    <xf numFmtId="37" fontId="6" fillId="0" borderId="96" xfId="4" applyFont="1" applyBorder="1" applyProtection="1"/>
    <xf numFmtId="37" fontId="6" fillId="0" borderId="97" xfId="4" applyFont="1" applyBorder="1"/>
    <xf numFmtId="37" fontId="6" fillId="0" borderId="98" xfId="4" applyFont="1" applyBorder="1" applyAlignment="1">
      <alignment horizontal="left"/>
    </xf>
    <xf numFmtId="37" fontId="6" fillId="0" borderId="38" xfId="4" applyFont="1" applyBorder="1"/>
    <xf numFmtId="37" fontId="6" fillId="0" borderId="18" xfId="4" applyFont="1" applyBorder="1"/>
    <xf numFmtId="37" fontId="6" fillId="0" borderId="99" xfId="4" applyFont="1" applyBorder="1" applyProtection="1"/>
    <xf numFmtId="37" fontId="6" fillId="0" borderId="100" xfId="4" applyFont="1" applyBorder="1"/>
    <xf numFmtId="37" fontId="2" fillId="0" borderId="66" xfId="4" applyFont="1" applyBorder="1" applyAlignment="1">
      <alignment horizontal="left"/>
    </xf>
    <xf numFmtId="37" fontId="6" fillId="0" borderId="101" xfId="4" applyFont="1" applyBorder="1" applyAlignment="1" applyProtection="1">
      <alignment horizontal="left"/>
      <protection locked="0"/>
    </xf>
    <xf numFmtId="37" fontId="21" fillId="0" borderId="40" xfId="4" applyFont="1" applyBorder="1" applyProtection="1">
      <protection locked="0"/>
    </xf>
    <xf numFmtId="37" fontId="21" fillId="0" borderId="102" xfId="4" applyFont="1" applyBorder="1" applyProtection="1">
      <protection locked="0"/>
    </xf>
    <xf numFmtId="37" fontId="21" fillId="0" borderId="103" xfId="4" applyFont="1" applyBorder="1" applyProtection="1"/>
    <xf numFmtId="37" fontId="6" fillId="0" borderId="104" xfId="4" applyFont="1" applyBorder="1"/>
    <xf numFmtId="37" fontId="21" fillId="0" borderId="105" xfId="4" applyFont="1" applyBorder="1" applyProtection="1">
      <protection locked="0"/>
    </xf>
    <xf numFmtId="37" fontId="21" fillId="0" borderId="106" xfId="4" applyFont="1" applyBorder="1" applyProtection="1">
      <protection locked="0"/>
    </xf>
    <xf numFmtId="37" fontId="21" fillId="0" borderId="107" xfId="4" applyFont="1" applyBorder="1" applyProtection="1">
      <protection locked="0"/>
    </xf>
    <xf numFmtId="37" fontId="21" fillId="0" borderId="108" xfId="4" applyFont="1" applyBorder="1" applyProtection="1"/>
    <xf numFmtId="37" fontId="6" fillId="0" borderId="109" xfId="4" applyFont="1" applyBorder="1"/>
    <xf numFmtId="37" fontId="29" fillId="0" borderId="72" xfId="4" applyFont="1" applyBorder="1" applyAlignment="1" applyProtection="1">
      <alignment horizontal="right"/>
      <protection locked="0"/>
    </xf>
    <xf numFmtId="37" fontId="29" fillId="0" borderId="72" xfId="4" applyFont="1" applyFill="1" applyBorder="1" applyAlignment="1" applyProtection="1">
      <alignment horizontal="right"/>
      <protection locked="0"/>
    </xf>
    <xf numFmtId="37" fontId="29" fillId="0" borderId="73" xfId="4" applyFont="1" applyFill="1" applyBorder="1" applyAlignment="1" applyProtection="1">
      <alignment horizontal="right"/>
      <protection locked="0"/>
    </xf>
    <xf numFmtId="37" fontId="26" fillId="0" borderId="72" xfId="4" applyFont="1" applyBorder="1" applyProtection="1">
      <protection locked="0"/>
    </xf>
    <xf numFmtId="37" fontId="12" fillId="0" borderId="72" xfId="4" applyFont="1" applyBorder="1" applyProtection="1">
      <protection locked="0"/>
    </xf>
    <xf numFmtId="37" fontId="29" fillId="0" borderId="110" xfId="4" applyFont="1" applyBorder="1" applyProtection="1">
      <protection locked="0"/>
    </xf>
    <xf numFmtId="37" fontId="29" fillId="0" borderId="111" xfId="4" applyFont="1" applyBorder="1" applyProtection="1">
      <protection locked="0"/>
    </xf>
    <xf numFmtId="37" fontId="29" fillId="0" borderId="71" xfId="4" quotePrefix="1" applyFont="1" applyBorder="1" applyAlignment="1" applyProtection="1">
      <alignment horizontal="left"/>
      <protection locked="0"/>
    </xf>
    <xf numFmtId="37" fontId="29" fillId="0" borderId="98" xfId="4" applyFont="1" applyBorder="1" applyAlignment="1" applyProtection="1">
      <alignment horizontal="left"/>
      <protection locked="0"/>
    </xf>
    <xf numFmtId="37" fontId="29" fillId="0" borderId="38" xfId="4" applyFont="1" applyBorder="1" applyProtection="1">
      <protection locked="0"/>
    </xf>
    <xf numFmtId="37" fontId="29" fillId="0" borderId="99" xfId="4" applyFont="1" applyBorder="1" applyProtection="1"/>
    <xf numFmtId="37" fontId="6" fillId="0" borderId="112" xfId="4" applyFont="1" applyBorder="1"/>
    <xf numFmtId="37" fontId="29" fillId="0" borderId="113" xfId="4" applyFont="1" applyBorder="1" applyAlignment="1" applyProtection="1">
      <alignment horizontal="left"/>
      <protection locked="0"/>
    </xf>
    <xf numFmtId="37" fontId="29" fillId="0" borderId="84" xfId="4" applyFont="1" applyBorder="1" applyProtection="1">
      <protection locked="0"/>
    </xf>
    <xf numFmtId="37" fontId="29" fillId="0" borderId="114" xfId="4" applyFont="1" applyBorder="1" applyProtection="1">
      <protection locked="0"/>
    </xf>
    <xf numFmtId="37" fontId="29" fillId="0" borderId="115" xfId="4" applyFont="1" applyBorder="1" applyAlignment="1" applyProtection="1">
      <alignment horizontal="left"/>
      <protection locked="0"/>
    </xf>
    <xf numFmtId="37" fontId="29" fillId="0" borderId="116" xfId="4" applyFont="1" applyBorder="1" applyProtection="1">
      <protection locked="0"/>
    </xf>
    <xf numFmtId="37" fontId="29" fillId="0" borderId="117" xfId="4" applyFont="1" applyBorder="1" applyProtection="1"/>
    <xf numFmtId="37" fontId="6" fillId="0" borderId="118" xfId="4" applyFont="1" applyBorder="1"/>
    <xf numFmtId="37" fontId="41" fillId="0" borderId="72" xfId="4" applyFont="1" applyFill="1" applyBorder="1" applyProtection="1">
      <protection locked="0"/>
    </xf>
    <xf numFmtId="37" fontId="35" fillId="0" borderId="75" xfId="4" applyFont="1" applyFill="1" applyBorder="1"/>
    <xf numFmtId="37" fontId="34" fillId="0" borderId="119" xfId="4" quotePrefix="1" applyFont="1" applyFill="1" applyBorder="1" applyAlignment="1" applyProtection="1">
      <alignment horizontal="left"/>
      <protection locked="0"/>
    </xf>
    <xf numFmtId="37" fontId="34" fillId="0" borderId="120" xfId="4" applyFont="1" applyFill="1" applyBorder="1" applyProtection="1">
      <protection locked="0"/>
    </xf>
    <xf numFmtId="37" fontId="41" fillId="0" borderId="120" xfId="4" applyFont="1" applyFill="1" applyBorder="1" applyProtection="1">
      <protection locked="0"/>
    </xf>
    <xf numFmtId="37" fontId="34" fillId="0" borderId="121" xfId="4" applyFont="1" applyFill="1" applyBorder="1" applyProtection="1">
      <protection locked="0"/>
    </xf>
    <xf numFmtId="37" fontId="34" fillId="0" borderId="122" xfId="4" applyFont="1" applyFill="1" applyBorder="1" applyProtection="1"/>
    <xf numFmtId="37" fontId="35" fillId="0" borderId="123" xfId="4" applyFont="1" applyFill="1" applyBorder="1"/>
    <xf numFmtId="37" fontId="3" fillId="7" borderId="124" xfId="4" applyFont="1" applyFill="1" applyBorder="1" applyAlignment="1">
      <alignment horizontal="center"/>
    </xf>
    <xf numFmtId="180" fontId="6" fillId="7" borderId="67" xfId="4" applyNumberFormat="1" applyFont="1" applyFill="1" applyBorder="1" applyProtection="1"/>
    <xf numFmtId="180" fontId="6" fillId="7" borderId="68" xfId="4" applyNumberFormat="1" applyFont="1" applyFill="1" applyBorder="1" applyProtection="1"/>
    <xf numFmtId="37" fontId="6" fillId="7" borderId="125" xfId="4" applyFont="1" applyFill="1" applyBorder="1" applyProtection="1"/>
    <xf numFmtId="37" fontId="6" fillId="7" borderId="70" xfId="4" applyFont="1" applyFill="1" applyBorder="1" applyAlignment="1">
      <alignment horizontal="center"/>
    </xf>
    <xf numFmtId="37" fontId="2" fillId="0" borderId="124" xfId="4" applyFont="1" applyBorder="1" applyAlignment="1">
      <alignment horizontal="left"/>
    </xf>
    <xf numFmtId="37" fontId="6" fillId="0" borderId="95" xfId="4" applyFont="1" applyBorder="1"/>
    <xf numFmtId="37" fontId="6" fillId="0" borderId="126" xfId="4" applyFont="1" applyBorder="1" applyProtection="1"/>
    <xf numFmtId="37" fontId="6" fillId="0" borderId="127" xfId="4" applyFont="1" applyBorder="1" applyAlignment="1" applyProtection="1">
      <alignment horizontal="left"/>
      <protection locked="0"/>
    </xf>
    <xf numFmtId="37" fontId="29" fillId="0" borderId="128" xfId="4" applyFont="1" applyBorder="1" applyProtection="1"/>
    <xf numFmtId="37" fontId="29" fillId="0" borderId="75" xfId="4" applyFont="1" applyBorder="1"/>
    <xf numFmtId="37" fontId="29" fillId="0" borderId="129" xfId="4" applyFont="1" applyFill="1" applyBorder="1" applyAlignment="1" applyProtection="1">
      <alignment horizontal="left"/>
      <protection locked="0"/>
    </xf>
    <xf numFmtId="37" fontId="29" fillId="0" borderId="130" xfId="4" applyFont="1" applyFill="1" applyBorder="1" applyProtection="1">
      <protection locked="0"/>
    </xf>
    <xf numFmtId="37" fontId="40" fillId="0" borderId="72" xfId="4" applyFont="1" applyFill="1" applyBorder="1" applyProtection="1">
      <protection locked="0"/>
    </xf>
    <xf numFmtId="37" fontId="29" fillId="0" borderId="131" xfId="4" applyFont="1" applyFill="1" applyBorder="1" applyProtection="1">
      <protection locked="0"/>
    </xf>
    <xf numFmtId="37" fontId="29" fillId="0" borderId="128" xfId="4" applyFont="1" applyFill="1" applyBorder="1" applyProtection="1"/>
    <xf numFmtId="37" fontId="29" fillId="0" borderId="131" xfId="4" applyFont="1" applyFill="1" applyBorder="1"/>
    <xf numFmtId="37" fontId="29" fillId="0" borderId="127" xfId="4" applyFont="1" applyFill="1" applyBorder="1" applyProtection="1">
      <protection locked="0"/>
    </xf>
    <xf numFmtId="37" fontId="29" fillId="0" borderId="132" xfId="4" applyFont="1" applyBorder="1" applyAlignment="1" applyProtection="1">
      <alignment horizontal="left"/>
      <protection locked="0"/>
    </xf>
    <xf numFmtId="37" fontId="29" fillId="0" borderId="54" xfId="4" applyFont="1" applyBorder="1" applyProtection="1">
      <protection locked="0"/>
    </xf>
    <xf numFmtId="37" fontId="29" fillId="0" borderId="54" xfId="4" applyFont="1" applyFill="1" applyBorder="1" applyProtection="1">
      <protection locked="0"/>
    </xf>
    <xf numFmtId="37" fontId="40" fillId="0" borderId="54" xfId="4" applyFont="1" applyBorder="1" applyProtection="1">
      <protection locked="0"/>
    </xf>
    <xf numFmtId="37" fontId="29" fillId="0" borderId="133" xfId="4" applyFont="1" applyBorder="1" applyProtection="1">
      <protection locked="0"/>
    </xf>
    <xf numFmtId="37" fontId="5" fillId="0" borderId="54" xfId="4" applyFont="1" applyBorder="1" applyProtection="1">
      <protection locked="0"/>
    </xf>
    <xf numFmtId="37" fontId="29" fillId="0" borderId="134" xfId="4" applyFont="1" applyBorder="1" applyProtection="1"/>
    <xf numFmtId="37" fontId="29" fillId="0" borderId="135" xfId="4" applyFont="1" applyBorder="1"/>
    <xf numFmtId="37" fontId="6" fillId="0" borderId="136" xfId="4" applyFont="1" applyBorder="1" applyAlignment="1">
      <alignment horizontal="left"/>
    </xf>
    <xf numFmtId="37" fontId="6" fillId="0" borderId="93" xfId="4" applyFont="1" applyBorder="1"/>
    <xf numFmtId="37" fontId="3" fillId="0" borderId="126" xfId="4" applyFont="1" applyBorder="1" applyProtection="1"/>
    <xf numFmtId="37" fontId="5" fillId="0" borderId="99" xfId="4" applyFont="1" applyBorder="1"/>
    <xf numFmtId="37" fontId="5" fillId="0" borderId="0" xfId="4" applyFont="1" applyBorder="1"/>
    <xf numFmtId="37" fontId="5" fillId="0" borderId="0" xfId="4" applyFont="1" applyBorder="1" applyProtection="1"/>
    <xf numFmtId="37" fontId="5" fillId="0" borderId="100" xfId="4" applyFont="1" applyBorder="1"/>
    <xf numFmtId="37" fontId="2" fillId="0" borderId="125" xfId="4" applyFont="1" applyBorder="1" applyProtection="1"/>
    <xf numFmtId="37" fontId="3" fillId="0" borderId="127" xfId="4" applyFont="1" applyBorder="1" applyAlignment="1">
      <alignment horizontal="left"/>
    </xf>
    <xf numFmtId="37" fontId="5" fillId="0" borderId="128" xfId="4" applyFont="1" applyBorder="1" applyProtection="1"/>
    <xf numFmtId="37" fontId="42" fillId="0" borderId="127" xfId="4" applyFont="1" applyFill="1" applyBorder="1" applyAlignment="1">
      <alignment horizontal="left"/>
    </xf>
    <xf numFmtId="37" fontId="29" fillId="0" borderId="72" xfId="4" applyNumberFormat="1" applyFont="1" applyFill="1" applyBorder="1" applyProtection="1"/>
    <xf numFmtId="37" fontId="21" fillId="0" borderId="128" xfId="4" applyFont="1" applyBorder="1" applyProtection="1"/>
    <xf numFmtId="37" fontId="42" fillId="0" borderId="127" xfId="4" quotePrefix="1" applyFont="1" applyFill="1" applyBorder="1" applyAlignment="1">
      <alignment horizontal="left"/>
    </xf>
    <xf numFmtId="37" fontId="3" fillId="0" borderId="137" xfId="4" applyFont="1" applyBorder="1" applyAlignment="1">
      <alignment horizontal="left"/>
    </xf>
    <xf numFmtId="37" fontId="29" fillId="0" borderId="38" xfId="4" applyFont="1" applyBorder="1"/>
    <xf numFmtId="37" fontId="29" fillId="0" borderId="18" xfId="4" applyFont="1" applyBorder="1"/>
    <xf numFmtId="37" fontId="5" fillId="0" borderId="138" xfId="4" applyFont="1" applyBorder="1" applyProtection="1"/>
    <xf numFmtId="37" fontId="6" fillId="0" borderId="125" xfId="4" applyFont="1" applyBorder="1" applyProtection="1"/>
    <xf numFmtId="37" fontId="6" fillId="0" borderId="101" xfId="4" applyFont="1" applyBorder="1" applyAlignment="1" applyProtection="1">
      <alignment horizontal="left"/>
    </xf>
    <xf numFmtId="37" fontId="6" fillId="0" borderId="40" xfId="4" applyFont="1" applyBorder="1"/>
    <xf numFmtId="37" fontId="6" fillId="0" borderId="102" xfId="4" applyFont="1" applyBorder="1"/>
    <xf numFmtId="37" fontId="6" fillId="0" borderId="139" xfId="4" applyFont="1" applyBorder="1" applyProtection="1"/>
    <xf numFmtId="37" fontId="3" fillId="0" borderId="0" xfId="4" applyFont="1" applyBorder="1"/>
    <xf numFmtId="37" fontId="5" fillId="0" borderId="140" xfId="4" applyFont="1" applyBorder="1" applyAlignment="1">
      <alignment horizontal="left"/>
    </xf>
    <xf numFmtId="37" fontId="5" fillId="0" borderId="110" xfId="4" applyFont="1" applyBorder="1"/>
    <xf numFmtId="37" fontId="5" fillId="0" borderId="110" xfId="4" applyFont="1" applyBorder="1" applyProtection="1"/>
    <xf numFmtId="37" fontId="29" fillId="0" borderId="131" xfId="4" applyFont="1" applyBorder="1"/>
    <xf numFmtId="181" fontId="5" fillId="0" borderId="0" xfId="4" applyNumberFormat="1" applyFont="1" applyBorder="1" applyProtection="1"/>
    <xf numFmtId="37" fontId="5" fillId="0" borderId="141" xfId="4" applyFont="1" applyBorder="1" applyAlignment="1">
      <alignment horizontal="left"/>
    </xf>
    <xf numFmtId="181" fontId="5" fillId="0" borderId="2" xfId="4" applyNumberFormat="1" applyFont="1" applyBorder="1" applyProtection="1"/>
    <xf numFmtId="37" fontId="5" fillId="0" borderId="2" xfId="4" applyFont="1" applyBorder="1" applyProtection="1"/>
    <xf numFmtId="37" fontId="29" fillId="0" borderId="142" xfId="4" applyFont="1" applyBorder="1"/>
    <xf numFmtId="37" fontId="43" fillId="0" borderId="143" xfId="4" applyFont="1" applyBorder="1" applyAlignment="1">
      <alignment horizontal="right"/>
    </xf>
    <xf numFmtId="37" fontId="44" fillId="0" borderId="144" xfId="4" applyFont="1" applyFill="1" applyBorder="1" applyAlignment="1" applyProtection="1">
      <alignment horizontal="center"/>
      <protection locked="0"/>
    </xf>
    <xf numFmtId="37" fontId="21" fillId="0" borderId="0" xfId="4" applyFont="1" applyBorder="1" applyProtection="1"/>
    <xf numFmtId="37" fontId="29" fillId="0" borderId="0" xfId="4" applyFont="1" applyBorder="1"/>
    <xf numFmtId="37" fontId="45" fillId="0" borderId="145" xfId="4" quotePrefix="1" applyFont="1" applyBorder="1" applyAlignment="1">
      <alignment horizontal="right"/>
    </xf>
    <xf numFmtId="14" fontId="43" fillId="0" borderId="146" xfId="4" applyNumberFormat="1" applyFont="1" applyBorder="1" applyAlignment="1" applyProtection="1">
      <alignment horizontal="center"/>
      <protection locked="0"/>
    </xf>
    <xf numFmtId="181" fontId="5" fillId="0" borderId="147" xfId="4" applyNumberFormat="1" applyFont="1" applyBorder="1" applyProtection="1"/>
    <xf numFmtId="37" fontId="21" fillId="0" borderId="147" xfId="4" applyFont="1" applyBorder="1" applyProtection="1"/>
    <xf numFmtId="37" fontId="3" fillId="0" borderId="136" xfId="4" applyFont="1" applyBorder="1" applyAlignment="1">
      <alignment horizontal="left"/>
    </xf>
    <xf numFmtId="37" fontId="6" fillId="0" borderId="93" xfId="4" applyNumberFormat="1" applyFont="1" applyBorder="1" applyProtection="1"/>
    <xf numFmtId="37" fontId="2" fillId="0" borderId="93" xfId="4" applyFont="1" applyBorder="1"/>
    <xf numFmtId="37" fontId="2" fillId="0" borderId="95" xfId="4" applyFont="1" applyBorder="1"/>
    <xf numFmtId="37" fontId="5" fillId="0" borderId="126" xfId="4" applyFont="1" applyBorder="1" applyProtection="1"/>
    <xf numFmtId="37" fontId="5" fillId="0" borderId="97" xfId="4" applyFont="1" applyBorder="1"/>
    <xf numFmtId="10" fontId="46" fillId="8" borderId="72" xfId="4" applyNumberFormat="1" applyFont="1" applyFill="1" applyBorder="1" applyProtection="1">
      <protection locked="0"/>
    </xf>
    <xf numFmtId="37" fontId="29" fillId="0" borderId="72" xfId="4" applyFont="1" applyBorder="1"/>
    <xf numFmtId="37" fontId="29" fillId="0" borderId="73" xfId="4" applyFont="1" applyBorder="1"/>
    <xf numFmtId="37" fontId="29" fillId="9" borderId="72" xfId="4" applyNumberFormat="1" applyFont="1" applyFill="1" applyBorder="1" applyProtection="1">
      <protection locked="0"/>
    </xf>
    <xf numFmtId="37" fontId="47" fillId="0" borderId="72" xfId="4" applyFont="1" applyBorder="1"/>
    <xf numFmtId="37" fontId="29" fillId="0" borderId="73" xfId="4" applyFont="1" applyBorder="1" applyProtection="1"/>
    <xf numFmtId="37" fontId="29" fillId="0" borderId="72" xfId="4" applyFont="1" applyBorder="1" applyProtection="1"/>
    <xf numFmtId="181" fontId="29" fillId="0" borderId="75" xfId="4" applyNumberFormat="1" applyFont="1" applyBorder="1" applyProtection="1"/>
    <xf numFmtId="37" fontId="29" fillId="0" borderId="72" xfId="4" applyNumberFormat="1" applyFont="1" applyBorder="1" applyProtection="1"/>
    <xf numFmtId="37" fontId="3" fillId="0" borderId="137" xfId="4" applyFont="1" applyBorder="1"/>
    <xf numFmtId="37" fontId="48" fillId="0" borderId="38" xfId="4" applyFont="1" applyBorder="1"/>
    <xf numFmtId="37" fontId="48" fillId="0" borderId="18" xfId="4" applyFont="1" applyBorder="1"/>
    <xf numFmtId="37" fontId="48" fillId="0" borderId="138" xfId="4" applyFont="1" applyBorder="1" applyProtection="1"/>
    <xf numFmtId="37" fontId="48" fillId="0" borderId="100" xfId="4" applyFont="1" applyBorder="1"/>
    <xf numFmtId="37" fontId="3" fillId="0" borderId="124" xfId="4" applyFont="1" applyBorder="1" applyAlignment="1">
      <alignment horizontal="left"/>
    </xf>
    <xf numFmtId="181" fontId="6" fillId="0" borderId="38" xfId="4" applyNumberFormat="1" applyFont="1" applyBorder="1" applyProtection="1"/>
    <xf numFmtId="181" fontId="6" fillId="0" borderId="18" xfId="4" applyNumberFormat="1" applyFont="1" applyBorder="1" applyProtection="1"/>
    <xf numFmtId="37" fontId="6" fillId="0" borderId="138" xfId="4" applyFont="1" applyBorder="1" applyProtection="1"/>
    <xf numFmtId="37" fontId="5" fillId="0" borderId="0" xfId="4" applyFont="1" applyProtection="1"/>
    <xf numFmtId="37" fontId="21" fillId="0" borderId="0" xfId="4" applyFont="1" applyProtection="1"/>
    <xf numFmtId="37" fontId="5" fillId="0" borderId="0" xfId="4" applyFont="1"/>
    <xf numFmtId="37" fontId="3" fillId="0" borderId="0" xfId="4" applyFont="1" applyProtection="1"/>
    <xf numFmtId="37" fontId="49" fillId="0" borderId="0" xfId="4" applyFont="1" applyBorder="1" applyAlignment="1" applyProtection="1">
      <alignment horizontal="left"/>
    </xf>
    <xf numFmtId="37" fontId="21" fillId="0" borderId="2" xfId="4" applyFont="1" applyBorder="1" applyProtection="1"/>
    <xf numFmtId="182" fontId="3" fillId="5" borderId="148" xfId="4" applyNumberFormat="1" applyFont="1" applyFill="1" applyBorder="1" applyAlignment="1" applyProtection="1">
      <alignment horizontal="left"/>
    </xf>
    <xf numFmtId="180" fontId="6" fillId="7" borderId="149" xfId="4" applyNumberFormat="1" applyFont="1" applyFill="1" applyBorder="1" applyProtection="1"/>
    <xf numFmtId="180" fontId="6" fillId="7" borderId="150" xfId="4" applyNumberFormat="1" applyFont="1" applyFill="1" applyBorder="1" applyProtection="1"/>
    <xf numFmtId="180" fontId="6" fillId="7" borderId="61" xfId="4" applyNumberFormat="1" applyFont="1" applyFill="1" applyBorder="1" applyProtection="1"/>
    <xf numFmtId="180" fontId="6" fillId="7" borderId="60" xfId="4" applyNumberFormat="1" applyFont="1" applyFill="1" applyBorder="1" applyProtection="1"/>
    <xf numFmtId="183" fontId="5" fillId="0" borderId="129" xfId="4" applyNumberFormat="1" applyFont="1" applyFill="1" applyBorder="1" applyAlignment="1" applyProtection="1">
      <protection locked="0"/>
    </xf>
    <xf numFmtId="39" fontId="5" fillId="0" borderId="73" xfId="4" applyNumberFormat="1" applyFont="1" applyFill="1" applyBorder="1" applyProtection="1">
      <protection locked="0"/>
    </xf>
    <xf numFmtId="39" fontId="5" fillId="0" borderId="151" xfId="4" applyNumberFormat="1" applyFont="1" applyBorder="1" applyProtection="1">
      <protection locked="0"/>
    </xf>
    <xf numFmtId="39" fontId="5" fillId="0" borderId="18" xfId="4" applyNumberFormat="1" applyFont="1" applyFill="1" applyBorder="1" applyProtection="1">
      <protection locked="0"/>
    </xf>
    <xf numFmtId="39" fontId="5" fillId="0" borderId="152" xfId="4" applyNumberFormat="1" applyFont="1" applyFill="1" applyBorder="1" applyProtection="1">
      <protection locked="0"/>
    </xf>
    <xf numFmtId="39" fontId="5" fillId="0" borderId="153" xfId="4" applyNumberFormat="1" applyFont="1" applyFill="1" applyBorder="1" applyProtection="1"/>
    <xf numFmtId="39" fontId="5" fillId="0" borderId="154" xfId="4" applyNumberFormat="1" applyFont="1" applyFill="1" applyBorder="1" applyProtection="1"/>
    <xf numFmtId="184" fontId="5" fillId="0" borderId="129" xfId="4" applyNumberFormat="1" applyFont="1" applyFill="1" applyBorder="1" applyAlignment="1" applyProtection="1">
      <protection locked="0"/>
    </xf>
    <xf numFmtId="39" fontId="5" fillId="0" borderId="73" xfId="2" applyNumberFormat="1" applyFont="1" applyFill="1" applyBorder="1" applyProtection="1">
      <protection locked="0"/>
    </xf>
    <xf numFmtId="39" fontId="5" fillId="0" borderId="155" xfId="4" applyNumberFormat="1" applyFont="1" applyFill="1" applyBorder="1" applyProtection="1">
      <protection locked="0"/>
    </xf>
    <xf numFmtId="39" fontId="5" fillId="0" borderId="156" xfId="4" applyNumberFormat="1" applyFont="1" applyBorder="1" applyProtection="1">
      <protection locked="0"/>
    </xf>
    <xf numFmtId="39" fontId="5" fillId="0" borderId="157" xfId="4" applyNumberFormat="1" applyFont="1" applyFill="1" applyBorder="1" applyProtection="1">
      <protection locked="0"/>
    </xf>
    <xf numFmtId="39" fontId="5" fillId="0" borderId="158" xfId="4" applyNumberFormat="1" applyFont="1" applyFill="1" applyBorder="1" applyProtection="1"/>
    <xf numFmtId="39" fontId="5" fillId="0" borderId="159" xfId="4" applyNumberFormat="1" applyFont="1" applyFill="1" applyBorder="1" applyProtection="1"/>
    <xf numFmtId="37" fontId="0" fillId="0" borderId="0" xfId="4" applyFont="1"/>
    <xf numFmtId="39" fontId="5" fillId="0" borderId="160" xfId="4" applyNumberFormat="1" applyFont="1" applyBorder="1" applyProtection="1">
      <protection locked="0"/>
    </xf>
    <xf numFmtId="39" fontId="26" fillId="0" borderId="73" xfId="4" applyNumberFormat="1" applyFont="1" applyFill="1" applyBorder="1" applyAlignment="1" applyProtection="1">
      <alignment horizontal="right"/>
      <protection locked="0"/>
    </xf>
    <xf numFmtId="39" fontId="5" fillId="0" borderId="131" xfId="4" applyNumberFormat="1" applyFont="1" applyFill="1" applyBorder="1" applyProtection="1">
      <protection locked="0"/>
    </xf>
    <xf numFmtId="39" fontId="5" fillId="0" borderId="110" xfId="4" applyNumberFormat="1" applyFont="1" applyFill="1" applyBorder="1" applyProtection="1"/>
    <xf numFmtId="39" fontId="5" fillId="0" borderId="131" xfId="4" applyNumberFormat="1" applyFont="1" applyFill="1" applyBorder="1" applyProtection="1"/>
    <xf numFmtId="39" fontId="5" fillId="0" borderId="129" xfId="4" quotePrefix="1" applyNumberFormat="1" applyFont="1" applyBorder="1" applyAlignment="1" applyProtection="1">
      <alignment horizontal="left"/>
      <protection locked="0"/>
    </xf>
    <xf numFmtId="39" fontId="5" fillId="0" borderId="161" xfId="4" applyNumberFormat="1" applyFont="1" applyBorder="1" applyProtection="1">
      <protection locked="0"/>
    </xf>
    <xf numFmtId="184" fontId="5" fillId="0" borderId="162" xfId="4" applyNumberFormat="1" applyFont="1" applyFill="1" applyBorder="1" applyAlignment="1" applyProtection="1">
      <alignment horizontal="left" indent="2"/>
      <protection locked="0"/>
    </xf>
    <xf numFmtId="184" fontId="5" fillId="0" borderId="163" xfId="4" applyNumberFormat="1" applyFont="1" applyFill="1" applyBorder="1" applyAlignment="1" applyProtection="1">
      <alignment horizontal="left" indent="2"/>
      <protection locked="0"/>
    </xf>
    <xf numFmtId="37" fontId="21" fillId="0" borderId="164" xfId="4" applyFont="1" applyFill="1" applyBorder="1" applyAlignment="1" applyProtection="1">
      <alignment horizontal="left" indent="2"/>
      <protection locked="0"/>
    </xf>
    <xf numFmtId="39" fontId="26" fillId="0" borderId="155" xfId="4" applyNumberFormat="1" applyFont="1" applyFill="1" applyBorder="1" applyProtection="1">
      <protection locked="0"/>
    </xf>
    <xf numFmtId="37" fontId="21" fillId="0" borderId="165" xfId="4" applyFont="1" applyFill="1" applyBorder="1" applyAlignment="1" applyProtection="1">
      <alignment horizontal="left" indent="2"/>
      <protection locked="0"/>
    </xf>
    <xf numFmtId="39" fontId="5" fillId="0" borderId="102" xfId="2" applyNumberFormat="1" applyFont="1" applyFill="1" applyBorder="1" applyProtection="1">
      <protection locked="0"/>
    </xf>
    <xf numFmtId="39" fontId="5" fillId="0" borderId="102" xfId="4" applyNumberFormat="1" applyFont="1" applyFill="1" applyBorder="1" applyProtection="1">
      <protection locked="0"/>
    </xf>
    <xf numFmtId="39" fontId="5" fillId="0" borderId="166" xfId="2" applyNumberFormat="1" applyFont="1" applyFill="1" applyBorder="1" applyProtection="1">
      <protection locked="0"/>
    </xf>
    <xf numFmtId="39" fontId="5" fillId="0" borderId="2" xfId="2" applyNumberFormat="1" applyFont="1" applyFill="1" applyBorder="1" applyProtection="1"/>
    <xf numFmtId="39" fontId="5" fillId="0" borderId="102" xfId="2" applyNumberFormat="1" applyFont="1" applyFill="1" applyBorder="1" applyProtection="1"/>
    <xf numFmtId="37" fontId="3" fillId="4" borderId="65" xfId="4" applyFont="1" applyFill="1" applyBorder="1" applyAlignment="1" applyProtection="1">
      <alignment horizontal="right"/>
    </xf>
    <xf numFmtId="39" fontId="3" fillId="4" borderId="167" xfId="4" applyNumberFormat="1" applyFont="1" applyFill="1" applyBorder="1" applyProtection="1"/>
    <xf numFmtId="39" fontId="3" fillId="4" borderId="168" xfId="4" applyNumberFormat="1" applyFont="1" applyFill="1" applyBorder="1" applyProtection="1"/>
    <xf numFmtId="39" fontId="3" fillId="4" borderId="10" xfId="4" applyNumberFormat="1" applyFont="1" applyFill="1" applyBorder="1" applyProtection="1"/>
    <xf numFmtId="39" fontId="3" fillId="4" borderId="9" xfId="4" applyNumberFormat="1" applyFont="1" applyFill="1" applyBorder="1" applyProtection="1"/>
    <xf numFmtId="0" fontId="0" fillId="0" borderId="0" xfId="0" applyBorder="1"/>
    <xf numFmtId="10" fontId="0" fillId="0" borderId="0" xfId="5" applyNumberFormat="1" applyFont="1" applyFill="1" applyBorder="1"/>
    <xf numFmtId="37" fontId="3" fillId="6" borderId="66" xfId="4" applyFont="1" applyFill="1" applyBorder="1" applyAlignment="1" applyProtection="1">
      <alignment horizontal="center"/>
    </xf>
    <xf numFmtId="37" fontId="3" fillId="6" borderId="125" xfId="4" applyFont="1" applyFill="1" applyBorder="1" applyProtection="1"/>
    <xf numFmtId="37" fontId="3" fillId="6" borderId="70" xfId="4" applyFont="1" applyFill="1" applyBorder="1" applyProtection="1"/>
    <xf numFmtId="184" fontId="6" fillId="2" borderId="169" xfId="4" applyNumberFormat="1" applyFont="1" applyFill="1" applyBorder="1" applyAlignment="1" applyProtection="1">
      <alignment horizontal="left"/>
    </xf>
    <xf numFmtId="37" fontId="29" fillId="0" borderId="40" xfId="1" applyNumberFormat="1" applyFont="1" applyFill="1" applyBorder="1" applyProtection="1"/>
    <xf numFmtId="37" fontId="29" fillId="0" borderId="40" xfId="4" applyNumberFormat="1" applyFont="1" applyBorder="1" applyProtection="1"/>
    <xf numFmtId="37" fontId="29" fillId="0" borderId="139" xfId="4" applyFont="1" applyBorder="1" applyProtection="1"/>
    <xf numFmtId="37" fontId="29" fillId="0" borderId="104" xfId="4" applyFont="1" applyBorder="1"/>
    <xf numFmtId="37" fontId="29" fillId="2" borderId="71" xfId="4" applyFont="1" applyFill="1" applyBorder="1" applyAlignment="1">
      <alignment horizontal="left"/>
    </xf>
    <xf numFmtId="10" fontId="29" fillId="0" borderId="72" xfId="4" applyNumberFormat="1" applyFont="1" applyFill="1" applyBorder="1" applyProtection="1"/>
    <xf numFmtId="185" fontId="29" fillId="0" borderId="72" xfId="4" applyNumberFormat="1" applyFont="1" applyBorder="1"/>
    <xf numFmtId="185" fontId="29" fillId="0" borderId="73" xfId="4" applyNumberFormat="1" applyFont="1" applyBorder="1"/>
    <xf numFmtId="185" fontId="29" fillId="0" borderId="128" xfId="4" applyNumberFormat="1" applyFont="1" applyBorder="1" applyProtection="1"/>
    <xf numFmtId="37" fontId="29" fillId="0" borderId="72" xfId="1" applyNumberFormat="1" applyFont="1" applyFill="1" applyBorder="1" applyProtection="1"/>
    <xf numFmtId="181" fontId="29" fillId="0" borderId="72" xfId="1" applyNumberFormat="1" applyFont="1" applyBorder="1" applyProtection="1"/>
    <xf numFmtId="181" fontId="29" fillId="0" borderId="73" xfId="1" applyNumberFormat="1" applyFont="1" applyBorder="1" applyProtection="1"/>
    <xf numFmtId="37" fontId="29" fillId="2" borderId="72" xfId="1" applyNumberFormat="1" applyFont="1" applyFill="1" applyBorder="1" applyProtection="1"/>
    <xf numFmtId="185" fontId="29" fillId="0" borderId="72" xfId="4" applyNumberFormat="1" applyFont="1" applyBorder="1" applyProtection="1"/>
    <xf numFmtId="185" fontId="29" fillId="0" borderId="73" xfId="4" applyNumberFormat="1" applyFont="1" applyBorder="1" applyProtection="1"/>
    <xf numFmtId="37" fontId="50" fillId="2" borderId="72" xfId="4" applyFont="1" applyFill="1" applyBorder="1" applyProtection="1">
      <protection locked="0"/>
    </xf>
    <xf numFmtId="39" fontId="50" fillId="2" borderId="72" xfId="1" applyNumberFormat="1" applyFont="1" applyFill="1" applyBorder="1" applyProtection="1">
      <protection locked="0"/>
    </xf>
    <xf numFmtId="39" fontId="50" fillId="0" borderId="72" xfId="4" applyNumberFormat="1" applyFont="1" applyBorder="1" applyProtection="1">
      <protection locked="0"/>
    </xf>
    <xf numFmtId="39" fontId="50" fillId="0" borderId="72" xfId="4" applyNumberFormat="1" applyFont="1" applyFill="1" applyBorder="1" applyProtection="1">
      <protection locked="0"/>
    </xf>
    <xf numFmtId="39" fontId="50" fillId="0" borderId="73" xfId="1" applyNumberFormat="1" applyFont="1" applyBorder="1" applyProtection="1">
      <protection locked="0"/>
    </xf>
    <xf numFmtId="39" fontId="50" fillId="0" borderId="72" xfId="1" applyNumberFormat="1" applyFont="1" applyBorder="1" applyProtection="1">
      <protection locked="0"/>
    </xf>
    <xf numFmtId="39" fontId="50" fillId="2" borderId="72" xfId="4" quotePrefix="1" applyNumberFormat="1" applyFont="1" applyFill="1" applyBorder="1" applyAlignment="1" applyProtection="1">
      <alignment horizontal="right"/>
      <protection locked="0"/>
    </xf>
    <xf numFmtId="39" fontId="50" fillId="0" borderId="170" xfId="4" applyNumberFormat="1" applyFont="1" applyFill="1" applyBorder="1" applyProtection="1">
      <protection locked="0"/>
    </xf>
    <xf numFmtId="39" fontId="50" fillId="0" borderId="171" xfId="1" applyNumberFormat="1" applyFont="1" applyBorder="1" applyProtection="1">
      <protection locked="0"/>
    </xf>
    <xf numFmtId="37" fontId="51" fillId="2" borderId="71" xfId="4" quotePrefix="1" applyFont="1" applyFill="1" applyBorder="1" applyAlignment="1">
      <alignment horizontal="right"/>
    </xf>
    <xf numFmtId="39" fontId="50" fillId="2" borderId="72" xfId="4" applyNumberFormat="1" applyFont="1" applyFill="1" applyBorder="1" applyProtection="1">
      <protection locked="0"/>
    </xf>
    <xf numFmtId="39" fontId="50" fillId="0" borderId="72" xfId="4" quotePrefix="1" applyNumberFormat="1" applyFont="1" applyBorder="1" applyAlignment="1" applyProtection="1">
      <alignment horizontal="left"/>
      <protection locked="0"/>
    </xf>
    <xf numFmtId="39" fontId="50" fillId="0" borderId="172" xfId="1" applyNumberFormat="1" applyFont="1" applyFill="1" applyBorder="1" applyProtection="1">
      <protection locked="0"/>
    </xf>
    <xf numFmtId="39" fontId="50" fillId="2" borderId="72" xfId="1" quotePrefix="1" applyNumberFormat="1" applyFont="1" applyFill="1" applyBorder="1" applyAlignment="1" applyProtection="1">
      <protection locked="0"/>
    </xf>
    <xf numFmtId="37" fontId="5" fillId="4" borderId="92" xfId="4" applyFont="1" applyFill="1" applyBorder="1" applyAlignment="1">
      <alignment horizontal="right"/>
    </xf>
    <xf numFmtId="39" fontId="29" fillId="4" borderId="93" xfId="4" applyNumberFormat="1" applyFont="1" applyFill="1" applyBorder="1" applyProtection="1"/>
    <xf numFmtId="39" fontId="29" fillId="0" borderId="93" xfId="4" applyNumberFormat="1" applyFont="1" applyBorder="1" applyProtection="1"/>
    <xf numFmtId="39" fontId="29" fillId="0" borderId="95" xfId="4" applyNumberFormat="1" applyFont="1" applyBorder="1" applyProtection="1"/>
    <xf numFmtId="37" fontId="29" fillId="0" borderId="126" xfId="4" applyFont="1" applyBorder="1" applyProtection="1"/>
    <xf numFmtId="37" fontId="29" fillId="0" borderId="97" xfId="4" applyFont="1" applyBorder="1" applyProtection="1"/>
    <xf numFmtId="184" fontId="6" fillId="0" borderId="169" xfId="4" quotePrefix="1" applyNumberFormat="1" applyFont="1" applyFill="1" applyBorder="1" applyAlignment="1" applyProtection="1">
      <alignment horizontal="left"/>
    </xf>
    <xf numFmtId="37" fontId="29" fillId="0" borderId="40" xfId="4" applyNumberFormat="1" applyFont="1" applyFill="1" applyBorder="1" applyProtection="1"/>
    <xf numFmtId="37" fontId="29" fillId="0" borderId="102" xfId="4" applyNumberFormat="1" applyFont="1" applyBorder="1" applyProtection="1"/>
    <xf numFmtId="37" fontId="29" fillId="0" borderId="71" xfId="4" applyFont="1" applyBorder="1" applyAlignment="1" applyProtection="1">
      <alignment horizontal="left"/>
    </xf>
    <xf numFmtId="10" fontId="29" fillId="0" borderId="72" xfId="4" applyNumberFormat="1" applyFont="1" applyBorder="1" applyProtection="1"/>
    <xf numFmtId="37" fontId="29" fillId="0" borderId="72" xfId="4" applyFont="1" applyBorder="1" applyAlignment="1" applyProtection="1">
      <alignment horizontal="left"/>
    </xf>
    <xf numFmtId="37" fontId="29" fillId="0" borderId="71" xfId="4" applyFont="1" applyBorder="1" applyAlignment="1">
      <alignment horizontal="left"/>
    </xf>
    <xf numFmtId="37" fontId="50" fillId="0" borderId="72" xfId="4" applyFont="1" applyBorder="1" applyProtection="1">
      <protection locked="0"/>
    </xf>
    <xf numFmtId="37" fontId="29" fillId="0" borderId="71" xfId="4" applyFont="1" applyFill="1" applyBorder="1" applyAlignment="1">
      <alignment horizontal="left"/>
    </xf>
    <xf numFmtId="39" fontId="50" fillId="0" borderId="72" xfId="1" applyNumberFormat="1" applyFont="1" applyFill="1" applyBorder="1" applyProtection="1">
      <protection locked="0"/>
    </xf>
    <xf numFmtId="39" fontId="50" fillId="0" borderId="173" xfId="1" applyNumberFormat="1" applyFont="1" applyFill="1" applyBorder="1" applyProtection="1">
      <protection locked="0"/>
    </xf>
    <xf numFmtId="39" fontId="50" fillId="0" borderId="174" xfId="1" applyNumberFormat="1" applyFont="1" applyBorder="1" applyProtection="1">
      <protection locked="0"/>
    </xf>
    <xf numFmtId="39" fontId="50" fillId="0" borderId="175" xfId="1" applyNumberFormat="1" applyFont="1" applyBorder="1" applyProtection="1">
      <protection locked="0"/>
    </xf>
    <xf numFmtId="39" fontId="50" fillId="0" borderId="170" xfId="4" applyNumberFormat="1" applyFont="1" applyBorder="1" applyProtection="1">
      <protection locked="0"/>
    </xf>
    <xf numFmtId="37" fontId="5" fillId="0" borderId="71" xfId="4" applyFont="1" applyBorder="1" applyAlignment="1">
      <alignment horizontal="right"/>
    </xf>
    <xf numFmtId="39" fontId="50" fillId="0" borderId="176" xfId="1" applyNumberFormat="1" applyFont="1" applyFill="1" applyBorder="1" applyProtection="1">
      <protection locked="0"/>
    </xf>
    <xf numFmtId="39" fontId="50" fillId="0" borderId="177" xfId="1" applyNumberFormat="1" applyFont="1" applyBorder="1" applyProtection="1">
      <protection locked="0"/>
    </xf>
    <xf numFmtId="39" fontId="50" fillId="0" borderId="172" xfId="1" applyNumberFormat="1" applyFont="1" applyBorder="1" applyProtection="1">
      <protection locked="0"/>
    </xf>
    <xf numFmtId="39" fontId="50" fillId="0" borderId="72" xfId="1" applyNumberFormat="1" applyFont="1" applyBorder="1" applyAlignment="1" applyProtection="1">
      <alignment horizontal="right"/>
      <protection locked="0"/>
    </xf>
    <xf numFmtId="39" fontId="50" fillId="0" borderId="178" xfId="1" applyNumberFormat="1" applyFont="1" applyBorder="1" applyProtection="1">
      <protection locked="0"/>
    </xf>
    <xf numFmtId="37" fontId="29" fillId="0" borderId="75" xfId="4" applyFont="1" applyBorder="1" applyProtection="1"/>
    <xf numFmtId="37" fontId="5" fillId="4" borderId="92" xfId="4" applyFont="1" applyFill="1" applyBorder="1" applyAlignment="1" applyProtection="1">
      <alignment horizontal="right"/>
    </xf>
    <xf numFmtId="39" fontId="29" fillId="0" borderId="93" xfId="4" applyNumberFormat="1" applyFont="1" applyFill="1" applyBorder="1" applyProtection="1"/>
    <xf numFmtId="37" fontId="29" fillId="0" borderId="104" xfId="4" applyFont="1" applyBorder="1" applyProtection="1"/>
    <xf numFmtId="3" fontId="29" fillId="0" borderId="72" xfId="4" applyNumberFormat="1" applyFont="1" applyBorder="1" applyProtection="1"/>
    <xf numFmtId="37" fontId="29" fillId="0" borderId="71" xfId="4" applyFont="1" applyFill="1" applyBorder="1" applyAlignment="1" applyProtection="1">
      <alignment horizontal="left"/>
    </xf>
    <xf numFmtId="39" fontId="50" fillId="0" borderId="179" xfId="1" applyNumberFormat="1" applyFont="1" applyFill="1" applyBorder="1" applyProtection="1">
      <protection locked="0"/>
    </xf>
    <xf numFmtId="39" fontId="50" fillId="0" borderId="179" xfId="1" applyNumberFormat="1" applyFont="1" applyBorder="1" applyProtection="1">
      <protection locked="0"/>
    </xf>
    <xf numFmtId="37" fontId="52" fillId="2" borderId="71" xfId="4" quotePrefix="1" applyFont="1" applyFill="1" applyBorder="1" applyAlignment="1" applyProtection="1">
      <alignment horizontal="right"/>
    </xf>
    <xf numFmtId="39" fontId="50" fillId="0" borderId="180" xfId="1" applyNumberFormat="1" applyFont="1" applyBorder="1" applyProtection="1">
      <protection locked="0"/>
    </xf>
    <xf numFmtId="184" fontId="6" fillId="0" borderId="169" xfId="4" quotePrefix="1" applyNumberFormat="1" applyFont="1" applyBorder="1" applyAlignment="1" applyProtection="1">
      <alignment horizontal="left"/>
    </xf>
    <xf numFmtId="173" fontId="29" fillId="0" borderId="72" xfId="1" applyNumberFormat="1" applyFont="1" applyBorder="1" applyProtection="1"/>
    <xf numFmtId="176" fontId="29" fillId="0" borderId="73" xfId="4" applyNumberFormat="1" applyFont="1" applyBorder="1" applyProtection="1"/>
    <xf numFmtId="37" fontId="50" fillId="0" borderId="72" xfId="4" applyFont="1" applyFill="1" applyBorder="1" applyProtection="1">
      <protection locked="0"/>
    </xf>
    <xf numFmtId="39" fontId="50" fillId="0" borderId="181" xfId="1" applyNumberFormat="1" applyFont="1" applyFill="1" applyBorder="1" applyProtection="1">
      <protection locked="0"/>
    </xf>
    <xf numFmtId="39" fontId="50" fillId="0" borderId="182" xfId="1" applyNumberFormat="1" applyFont="1" applyFill="1" applyBorder="1" applyProtection="1">
      <protection locked="0"/>
    </xf>
    <xf numFmtId="39" fontId="50" fillId="0" borderId="183" xfId="1" applyNumberFormat="1" applyFont="1" applyFill="1" applyBorder="1" applyProtection="1">
      <protection locked="0"/>
    </xf>
    <xf numFmtId="37" fontId="5" fillId="0" borderId="128" xfId="4" applyFont="1" applyBorder="1" applyAlignment="1" applyProtection="1">
      <alignment horizontal="right"/>
    </xf>
    <xf numFmtId="37" fontId="29" fillId="0" borderId="110" xfId="4" applyFont="1" applyBorder="1" applyProtection="1"/>
    <xf numFmtId="184" fontId="6" fillId="0" borderId="169" xfId="4" applyNumberFormat="1" applyFont="1" applyBorder="1" applyAlignment="1" applyProtection="1">
      <alignment horizontal="left"/>
    </xf>
    <xf numFmtId="37" fontId="29" fillId="0" borderId="50" xfId="4" applyNumberFormat="1" applyFont="1" applyFill="1" applyBorder="1" applyProtection="1"/>
    <xf numFmtId="37" fontId="29" fillId="0" borderId="50" xfId="4" applyNumberFormat="1" applyFont="1" applyBorder="1" applyProtection="1"/>
    <xf numFmtId="37" fontId="29" fillId="0" borderId="184" xfId="4" applyFont="1" applyBorder="1" applyProtection="1"/>
    <xf numFmtId="37" fontId="29" fillId="0" borderId="185" xfId="4" applyFont="1" applyBorder="1" applyProtection="1"/>
    <xf numFmtId="185" fontId="29" fillId="0" borderId="128" xfId="1" applyNumberFormat="1" applyFont="1" applyBorder="1" applyProtection="1"/>
    <xf numFmtId="185" fontId="29" fillId="0" borderId="75" xfId="1" applyNumberFormat="1" applyFont="1" applyBorder="1" applyProtection="1"/>
    <xf numFmtId="185" fontId="29" fillId="0" borderId="72" xfId="1" applyNumberFormat="1" applyFont="1" applyBorder="1" applyProtection="1"/>
    <xf numFmtId="185" fontId="29" fillId="0" borderId="72" xfId="1" applyNumberFormat="1" applyFont="1" applyFill="1" applyBorder="1" applyProtection="1"/>
    <xf numFmtId="185" fontId="50" fillId="0" borderId="72" xfId="1" applyNumberFormat="1" applyFont="1" applyFill="1" applyBorder="1" applyProtection="1">
      <protection locked="0"/>
    </xf>
    <xf numFmtId="39" fontId="50" fillId="0" borderId="186" xfId="1" applyNumberFormat="1" applyFont="1" applyBorder="1" applyProtection="1">
      <protection locked="0"/>
    </xf>
    <xf numFmtId="39" fontId="50" fillId="0" borderId="187" xfId="1" applyNumberFormat="1" applyFont="1" applyBorder="1" applyProtection="1">
      <protection locked="0"/>
    </xf>
    <xf numFmtId="39" fontId="50" fillId="0" borderId="72" xfId="1" applyNumberFormat="1" applyFont="1" applyFill="1" applyBorder="1" applyAlignment="1" applyProtection="1">
      <alignment horizontal="right"/>
      <protection locked="0"/>
    </xf>
    <xf numFmtId="39" fontId="50" fillId="0" borderId="178" xfId="1" applyNumberFormat="1" applyFont="1" applyFill="1" applyBorder="1" applyProtection="1">
      <protection locked="0"/>
    </xf>
    <xf numFmtId="39" fontId="29" fillId="10" borderId="93" xfId="1" applyNumberFormat="1" applyFont="1" applyFill="1" applyBorder="1" applyProtection="1"/>
    <xf numFmtId="39" fontId="29" fillId="0" borderId="38" xfId="4" applyNumberFormat="1" applyFont="1" applyBorder="1" applyProtection="1"/>
    <xf numFmtId="37" fontId="29" fillId="0" borderId="188" xfId="4" applyNumberFormat="1" applyFont="1" applyBorder="1" applyProtection="1"/>
    <xf numFmtId="37" fontId="29" fillId="0" borderId="21" xfId="4" applyNumberFormat="1" applyFont="1" applyBorder="1" applyProtection="1"/>
    <xf numFmtId="39" fontId="29" fillId="0" borderId="72" xfId="1" applyNumberFormat="1" applyFont="1" applyFill="1" applyBorder="1" applyProtection="1"/>
    <xf numFmtId="37" fontId="29" fillId="0" borderId="72" xfId="1" applyNumberFormat="1" applyFont="1" applyBorder="1" applyProtection="1"/>
    <xf numFmtId="39" fontId="50" fillId="0" borderId="186" xfId="4" applyNumberFormat="1" applyFont="1" applyBorder="1" applyProtection="1">
      <protection locked="0"/>
    </xf>
    <xf numFmtId="39" fontId="50" fillId="0" borderId="174" xfId="4" applyNumberFormat="1" applyFont="1" applyBorder="1" applyProtection="1">
      <protection locked="0"/>
    </xf>
    <xf numFmtId="39" fontId="50" fillId="0" borderId="189" xfId="4" applyNumberFormat="1" applyFont="1" applyBorder="1" applyProtection="1">
      <protection locked="0"/>
    </xf>
    <xf numFmtId="37" fontId="5" fillId="2" borderId="71" xfId="4" applyFont="1" applyFill="1" applyBorder="1" applyAlignment="1" applyProtection="1">
      <alignment horizontal="right"/>
    </xf>
    <xf numFmtId="39" fontId="50" fillId="0" borderId="187" xfId="1" applyNumberFormat="1" applyFont="1" applyFill="1" applyBorder="1" applyProtection="1">
      <protection locked="0"/>
    </xf>
    <xf numFmtId="39" fontId="50" fillId="0" borderId="187" xfId="1" applyNumberFormat="1" applyFont="1" applyFill="1" applyBorder="1" applyAlignment="1" applyProtection="1">
      <alignment horizontal="right"/>
      <protection locked="0"/>
    </xf>
    <xf numFmtId="39" fontId="50" fillId="0" borderId="75" xfId="1" applyNumberFormat="1" applyFont="1" applyFill="1" applyBorder="1" applyProtection="1">
      <protection locked="0"/>
    </xf>
    <xf numFmtId="39" fontId="29" fillId="10" borderId="93" xfId="4" applyNumberFormat="1" applyFont="1" applyFill="1" applyBorder="1" applyProtection="1"/>
    <xf numFmtId="37" fontId="29" fillId="0" borderId="40" xfId="1" applyNumberFormat="1" applyFont="1" applyBorder="1" applyProtection="1"/>
    <xf numFmtId="37" fontId="29" fillId="0" borderId="102" xfId="1" applyNumberFormat="1" applyFont="1" applyBorder="1" applyProtection="1"/>
    <xf numFmtId="173" fontId="5" fillId="2" borderId="72" xfId="1" applyNumberFormat="1" applyFont="1" applyFill="1" applyBorder="1" applyProtection="1"/>
    <xf numFmtId="173" fontId="29" fillId="0" borderId="73" xfId="1" applyNumberFormat="1" applyFont="1" applyBorder="1" applyProtection="1"/>
    <xf numFmtId="37" fontId="29" fillId="0" borderId="73" xfId="1" applyNumberFormat="1" applyFont="1" applyBorder="1" applyProtection="1"/>
    <xf numFmtId="39" fontId="50" fillId="0" borderId="38" xfId="1" applyNumberFormat="1" applyFont="1" applyBorder="1" applyProtection="1">
      <protection locked="0"/>
    </xf>
    <xf numFmtId="39" fontId="50" fillId="0" borderId="170" xfId="1" applyNumberFormat="1" applyFont="1" applyBorder="1" applyProtection="1">
      <protection locked="0"/>
    </xf>
    <xf numFmtId="37" fontId="29" fillId="0" borderId="128" xfId="4" applyNumberFormat="1" applyFont="1" applyBorder="1" applyProtection="1"/>
    <xf numFmtId="37" fontId="29" fillId="0" borderId="75" xfId="4" applyNumberFormat="1" applyFont="1" applyBorder="1" applyProtection="1"/>
    <xf numFmtId="39" fontId="50" fillId="0" borderId="190" xfId="1" applyNumberFormat="1" applyFont="1" applyBorder="1" applyProtection="1">
      <protection locked="0"/>
    </xf>
    <xf numFmtId="39" fontId="50" fillId="0" borderId="191" xfId="1" applyNumberFormat="1" applyFont="1" applyBorder="1" applyProtection="1">
      <protection locked="0"/>
    </xf>
    <xf numFmtId="37" fontId="5" fillId="0" borderId="98" xfId="4" applyFont="1" applyBorder="1" applyAlignment="1" applyProtection="1">
      <alignment horizontal="right"/>
    </xf>
    <xf numFmtId="39" fontId="50" fillId="0" borderId="192" xfId="1" applyNumberFormat="1" applyFont="1" applyFill="1" applyBorder="1" applyProtection="1">
      <protection locked="0"/>
    </xf>
    <xf numFmtId="39" fontId="50" fillId="0" borderId="36" xfId="1" applyNumberFormat="1" applyFont="1" applyBorder="1" applyAlignment="1" applyProtection="1">
      <protection locked="0"/>
    </xf>
    <xf numFmtId="39" fontId="50" fillId="0" borderId="38" xfId="1" applyNumberFormat="1" applyFont="1" applyBorder="1" applyAlignment="1" applyProtection="1">
      <alignment horizontal="left"/>
      <protection locked="0"/>
    </xf>
    <xf numFmtId="39" fontId="50" fillId="0" borderId="36" xfId="1" applyNumberFormat="1" applyFont="1" applyBorder="1" applyProtection="1">
      <protection locked="0"/>
    </xf>
    <xf numFmtId="39" fontId="50" fillId="0" borderId="193" xfId="1" applyNumberFormat="1" applyFont="1" applyBorder="1" applyAlignment="1" applyProtection="1">
      <alignment horizontal="right"/>
      <protection locked="0"/>
    </xf>
    <xf numFmtId="37" fontId="29" fillId="0" borderId="138" xfId="4" applyFont="1" applyBorder="1" applyProtection="1"/>
    <xf numFmtId="37" fontId="29" fillId="0" borderId="100" xfId="4" applyFont="1" applyBorder="1" applyProtection="1"/>
    <xf numFmtId="37" fontId="5" fillId="4" borderId="194" xfId="4" applyFont="1" applyFill="1" applyBorder="1" applyAlignment="1" applyProtection="1">
      <alignment horizontal="right"/>
    </xf>
    <xf numFmtId="39" fontId="29" fillId="11" borderId="195" xfId="4" applyNumberFormat="1" applyFont="1" applyFill="1" applyBorder="1" applyProtection="1"/>
    <xf numFmtId="39" fontId="5" fillId="2" borderId="196" xfId="4" applyNumberFormat="1" applyFont="1" applyFill="1" applyBorder="1" applyProtection="1"/>
    <xf numFmtId="39" fontId="29" fillId="0" borderId="196" xfId="4" applyNumberFormat="1" applyFont="1" applyBorder="1" applyProtection="1"/>
    <xf numFmtId="39" fontId="29" fillId="0" borderId="197" xfId="4" applyNumberFormat="1" applyFont="1" applyBorder="1" applyProtection="1"/>
    <xf numFmtId="39" fontId="29" fillId="0" borderId="198" xfId="4" applyNumberFormat="1" applyFont="1" applyBorder="1" applyProtection="1"/>
    <xf numFmtId="37" fontId="29" fillId="0" borderId="199" xfId="4" applyFont="1" applyBorder="1" applyProtection="1"/>
    <xf numFmtId="37" fontId="29" fillId="0" borderId="200" xfId="4" applyFont="1" applyBorder="1" applyProtection="1"/>
    <xf numFmtId="37" fontId="29" fillId="2" borderId="40" xfId="4" applyNumberFormat="1" applyFont="1" applyFill="1" applyBorder="1" applyProtection="1"/>
    <xf numFmtId="10" fontId="29" fillId="2" borderId="72" xfId="4" applyNumberFormat="1" applyFont="1" applyFill="1" applyBorder="1" applyProtection="1"/>
    <xf numFmtId="173" fontId="5" fillId="0" borderId="72" xfId="1" applyNumberFormat="1" applyFont="1" applyFill="1" applyBorder="1" applyProtection="1"/>
    <xf numFmtId="39" fontId="50" fillId="0" borderId="201" xfId="1" applyNumberFormat="1" applyFont="1" applyFill="1" applyBorder="1" applyProtection="1">
      <protection locked="0"/>
    </xf>
    <xf numFmtId="39" fontId="50" fillId="0" borderId="202" xfId="1" applyNumberFormat="1" applyFont="1" applyBorder="1" applyAlignment="1" applyProtection="1">
      <alignment horizontal="right"/>
      <protection locked="0"/>
    </xf>
    <xf numFmtId="37" fontId="5" fillId="0" borderId="71" xfId="4" applyFont="1" applyBorder="1" applyAlignment="1" applyProtection="1">
      <alignment horizontal="right"/>
    </xf>
    <xf numFmtId="39" fontId="50" fillId="0" borderId="203" xfId="1" applyNumberFormat="1" applyFont="1" applyFill="1" applyBorder="1" applyProtection="1">
      <protection locked="0"/>
    </xf>
    <xf numFmtId="39" fontId="50" fillId="0" borderId="72" xfId="1" applyNumberFormat="1" applyFont="1" applyBorder="1" applyAlignment="1" applyProtection="1">
      <alignment horizontal="left"/>
      <protection locked="0"/>
    </xf>
    <xf numFmtId="39" fontId="50" fillId="0" borderId="187" xfId="1" applyNumberFormat="1" applyFont="1" applyBorder="1" applyAlignment="1" applyProtection="1">
      <alignment horizontal="right"/>
      <protection locked="0"/>
    </xf>
    <xf numFmtId="39" fontId="50" fillId="0" borderId="177" xfId="1" applyNumberFormat="1" applyFont="1" applyBorder="1" applyAlignment="1" applyProtection="1">
      <alignment horizontal="right"/>
      <protection locked="0"/>
    </xf>
    <xf numFmtId="37" fontId="5" fillId="4" borderId="204" xfId="4" applyFont="1" applyFill="1" applyBorder="1" applyAlignment="1" applyProtection="1">
      <alignment horizontal="right"/>
    </xf>
    <xf numFmtId="39" fontId="29" fillId="0" borderId="205" xfId="4" applyNumberFormat="1" applyFont="1" applyBorder="1" applyProtection="1"/>
    <xf numFmtId="39" fontId="29" fillId="0" borderId="206" xfId="4" applyNumberFormat="1" applyFont="1" applyBorder="1" applyProtection="1"/>
    <xf numFmtId="39" fontId="29" fillId="0" borderId="205" xfId="1" applyNumberFormat="1" applyFont="1" applyBorder="1" applyAlignment="1" applyProtection="1">
      <alignment horizontal="right"/>
    </xf>
    <xf numFmtId="37" fontId="29" fillId="0" borderId="207" xfId="4" applyFont="1" applyBorder="1" applyProtection="1"/>
    <xf numFmtId="37" fontId="29" fillId="0" borderId="208" xfId="4" applyFont="1" applyBorder="1" applyProtection="1"/>
    <xf numFmtId="184" fontId="35" fillId="9" borderId="169" xfId="4" applyNumberFormat="1" applyFont="1" applyFill="1" applyBorder="1" applyAlignment="1" applyProtection="1">
      <alignment horizontal="left"/>
    </xf>
    <xf numFmtId="39" fontId="50" fillId="0" borderId="72" xfId="1" applyNumberFormat="1" applyFont="1" applyFill="1" applyBorder="1" applyAlignment="1" applyProtection="1">
      <alignment horizontal="left"/>
      <protection locked="0"/>
    </xf>
    <xf numFmtId="39" fontId="29" fillId="0" borderId="209" xfId="4" applyNumberFormat="1" applyFont="1" applyBorder="1" applyProtection="1"/>
    <xf numFmtId="37" fontId="10" fillId="12" borderId="66" xfId="4" applyFont="1" applyFill="1" applyBorder="1" applyAlignment="1">
      <alignment horizontal="left"/>
    </xf>
    <xf numFmtId="37" fontId="46" fillId="12" borderId="67" xfId="4" applyNumberFormat="1" applyFont="1" applyFill="1" applyBorder="1" applyProtection="1"/>
    <xf numFmtId="37" fontId="46" fillId="12" borderId="125" xfId="4" applyFont="1" applyFill="1" applyBorder="1"/>
    <xf numFmtId="37" fontId="46" fillId="12" borderId="70" xfId="4" applyFont="1" applyFill="1" applyBorder="1"/>
    <xf numFmtId="37" fontId="2" fillId="0" borderId="0" xfId="4" applyNumberFormat="1" applyFont="1" applyBorder="1" applyAlignment="1" applyProtection="1">
      <alignment horizontal="centerContinuous"/>
    </xf>
    <xf numFmtId="37" fontId="5" fillId="0" borderId="0" xfId="4" applyFont="1" applyAlignment="1" applyProtection="1">
      <alignment horizontal="centerContinuous"/>
    </xf>
    <xf numFmtId="37" fontId="5" fillId="0" borderId="0" xfId="4" applyNumberFormat="1" applyFont="1" applyAlignment="1" applyProtection="1">
      <alignment horizontal="centerContinuous"/>
    </xf>
    <xf numFmtId="37" fontId="5" fillId="0" borderId="0" xfId="4" applyFont="1" applyBorder="1" applyAlignment="1" applyProtection="1">
      <alignment horizontal="centerContinuous"/>
    </xf>
    <xf numFmtId="37" fontId="6" fillId="0" borderId="0" xfId="4" applyFont="1" applyAlignment="1" applyProtection="1">
      <alignment horizontal="centerContinuous"/>
    </xf>
    <xf numFmtId="37" fontId="6" fillId="0" borderId="0" xfId="4" applyNumberFormat="1" applyFont="1" applyBorder="1" applyAlignment="1" applyProtection="1">
      <alignment horizontal="centerContinuous"/>
    </xf>
    <xf numFmtId="37" fontId="6" fillId="0" borderId="0" xfId="4" applyFont="1" applyBorder="1" applyAlignment="1" applyProtection="1">
      <alignment horizontal="centerContinuous"/>
    </xf>
    <xf numFmtId="37" fontId="6" fillId="0" borderId="0" xfId="4" applyNumberFormat="1" applyFont="1" applyProtection="1"/>
    <xf numFmtId="37" fontId="6" fillId="0" borderId="0" xfId="4" applyFont="1" applyProtection="1"/>
    <xf numFmtId="37" fontId="6" fillId="0" borderId="0" xfId="4" applyNumberFormat="1" applyFont="1" applyBorder="1" applyProtection="1"/>
    <xf numFmtId="37" fontId="6" fillId="0" borderId="210" xfId="4" applyNumberFormat="1" applyFont="1" applyBorder="1" applyProtection="1"/>
    <xf numFmtId="37" fontId="6" fillId="0" borderId="210" xfId="4" applyFont="1" applyBorder="1" applyProtection="1"/>
    <xf numFmtId="37" fontId="6" fillId="0" borderId="210" xfId="4" applyNumberFormat="1" applyFont="1" applyBorder="1" applyAlignment="1" applyProtection="1">
      <alignment horizontal="left"/>
    </xf>
    <xf numFmtId="180" fontId="6" fillId="0" borderId="210" xfId="4" applyNumberFormat="1" applyFont="1" applyBorder="1" applyProtection="1"/>
    <xf numFmtId="180" fontId="6" fillId="0" borderId="210" xfId="4" applyNumberFormat="1" applyFont="1" applyBorder="1" applyAlignment="1" applyProtection="1">
      <alignment horizontal="center"/>
    </xf>
    <xf numFmtId="180" fontId="6" fillId="0" borderId="210" xfId="4" applyNumberFormat="1" applyFont="1" applyBorder="1" applyAlignment="1" applyProtection="1">
      <alignment horizontal="left"/>
    </xf>
    <xf numFmtId="37" fontId="5" fillId="0" borderId="210" xfId="4" applyFont="1" applyBorder="1" applyProtection="1"/>
    <xf numFmtId="37" fontId="21" fillId="0" borderId="210" xfId="4" applyNumberFormat="1" applyFont="1" applyBorder="1" applyProtection="1"/>
    <xf numFmtId="37" fontId="21" fillId="0" borderId="210" xfId="4" applyFont="1" applyBorder="1" applyProtection="1"/>
    <xf numFmtId="42" fontId="6" fillId="0" borderId="210" xfId="4" applyNumberFormat="1" applyFont="1" applyBorder="1" applyProtection="1"/>
    <xf numFmtId="37" fontId="29" fillId="0" borderId="210" xfId="4" applyFont="1" applyBorder="1" applyProtection="1"/>
    <xf numFmtId="37" fontId="6" fillId="0" borderId="1" xfId="4" applyNumberFormat="1" applyFont="1" applyBorder="1" applyProtection="1"/>
    <xf numFmtId="37" fontId="29" fillId="0" borderId="211" xfId="4" applyNumberFormat="1" applyFont="1" applyBorder="1" applyProtection="1"/>
    <xf numFmtId="37" fontId="5" fillId="0" borderId="210" xfId="4" applyNumberFormat="1" applyFont="1" applyBorder="1" applyProtection="1"/>
    <xf numFmtId="37" fontId="6" fillId="0" borderId="210" xfId="4" applyNumberFormat="1" applyFont="1" applyBorder="1" applyAlignment="1" applyProtection="1">
      <alignment horizontal="center"/>
    </xf>
    <xf numFmtId="37" fontId="13" fillId="0" borderId="210" xfId="4" applyNumberFormat="1" applyFont="1" applyBorder="1" applyProtection="1"/>
    <xf numFmtId="37" fontId="29" fillId="0" borderId="210" xfId="4" applyNumberFormat="1" applyFont="1" applyBorder="1" applyAlignment="1" applyProtection="1">
      <alignment horizontal="left"/>
    </xf>
    <xf numFmtId="37" fontId="13" fillId="0" borderId="210" xfId="4" applyFont="1" applyBorder="1" applyProtection="1"/>
    <xf numFmtId="37" fontId="29" fillId="0" borderId="210" xfId="4" applyNumberFormat="1" applyFont="1" applyBorder="1" applyAlignment="1" applyProtection="1">
      <alignment horizontal="left"/>
      <protection locked="0"/>
    </xf>
    <xf numFmtId="37" fontId="29" fillId="0" borderId="210" xfId="4" applyFont="1" applyBorder="1"/>
    <xf numFmtId="37" fontId="6" fillId="0" borderId="210" xfId="4" applyFont="1" applyFill="1" applyBorder="1" applyProtection="1">
      <protection locked="0"/>
    </xf>
    <xf numFmtId="37" fontId="6" fillId="0" borderId="210" xfId="4" applyFont="1" applyBorder="1" applyProtection="1">
      <protection locked="0"/>
    </xf>
    <xf numFmtId="37" fontId="1" fillId="0" borderId="210" xfId="4" applyBorder="1" applyProtection="1"/>
    <xf numFmtId="37" fontId="29" fillId="0" borderId="210" xfId="4" applyFont="1" applyBorder="1" applyProtection="1">
      <protection locked="0"/>
    </xf>
    <xf numFmtId="37" fontId="29" fillId="0" borderId="210" xfId="4" quotePrefix="1" applyNumberFormat="1" applyFont="1" applyBorder="1" applyAlignment="1" applyProtection="1">
      <alignment horizontal="left"/>
      <protection locked="0"/>
    </xf>
    <xf numFmtId="37" fontId="5" fillId="0" borderId="210" xfId="4" applyFont="1" applyBorder="1"/>
    <xf numFmtId="37" fontId="6" fillId="0" borderId="210" xfId="4" applyFont="1" applyBorder="1"/>
    <xf numFmtId="37" fontId="5" fillId="2" borderId="210" xfId="4" applyNumberFormat="1" applyFont="1" applyFill="1" applyBorder="1" applyProtection="1"/>
    <xf numFmtId="37" fontId="6" fillId="0" borderId="210" xfId="4" quotePrefix="1" applyNumberFormat="1" applyFont="1" applyBorder="1" applyAlignment="1" applyProtection="1">
      <alignment horizontal="left"/>
    </xf>
    <xf numFmtId="37" fontId="5" fillId="0" borderId="210" xfId="4" applyFont="1" applyFill="1" applyBorder="1"/>
    <xf numFmtId="37" fontId="12" fillId="0" borderId="210" xfId="4" applyFont="1" applyFill="1" applyBorder="1" applyAlignment="1">
      <alignment horizontal="right"/>
    </xf>
    <xf numFmtId="37" fontId="6" fillId="0" borderId="211" xfId="4" applyNumberFormat="1" applyFont="1" applyFill="1" applyBorder="1" applyProtection="1"/>
    <xf numFmtId="37" fontId="53" fillId="0" borderId="210" xfId="4" applyFont="1" applyBorder="1" applyProtection="1"/>
    <xf numFmtId="37" fontId="12" fillId="0" borderId="210" xfId="4" applyFont="1" applyBorder="1" applyProtection="1"/>
    <xf numFmtId="37" fontId="18" fillId="0" borderId="210" xfId="4" applyFont="1" applyBorder="1" applyAlignment="1">
      <alignment horizontal="right"/>
    </xf>
    <xf numFmtId="37" fontId="2" fillId="5" borderId="212" xfId="4" applyNumberFormat="1" applyFont="1" applyFill="1" applyBorder="1" applyProtection="1"/>
    <xf numFmtId="37" fontId="29" fillId="0" borderId="210" xfId="4" applyFont="1" applyBorder="1" applyAlignment="1">
      <alignment horizontal="left"/>
    </xf>
    <xf numFmtId="37" fontId="6" fillId="0" borderId="213" xfId="4" applyFont="1" applyBorder="1"/>
    <xf numFmtId="10" fontId="2" fillId="5" borderId="212" xfId="4" applyNumberFormat="1" applyFont="1" applyFill="1" applyBorder="1" applyProtection="1"/>
    <xf numFmtId="10" fontId="5" fillId="0" borderId="210" xfId="4" applyNumberFormat="1" applyFont="1" applyBorder="1" applyProtection="1"/>
    <xf numFmtId="37" fontId="6" fillId="0" borderId="210" xfId="4" applyFont="1" applyBorder="1" applyAlignment="1">
      <alignment horizontal="left"/>
    </xf>
    <xf numFmtId="10" fontId="2" fillId="0" borderId="214" xfId="4" applyNumberFormat="1" applyFont="1" applyFill="1" applyBorder="1" applyProtection="1"/>
    <xf numFmtId="37" fontId="29" fillId="0" borderId="211" xfId="4" applyFont="1" applyBorder="1" applyAlignment="1">
      <alignment horizontal="right"/>
    </xf>
    <xf numFmtId="37" fontId="29" fillId="0" borderId="211" xfId="4" quotePrefix="1" applyNumberFormat="1" applyFont="1" applyBorder="1" applyAlignment="1" applyProtection="1">
      <alignment horizontal="left"/>
    </xf>
    <xf numFmtId="10" fontId="29" fillId="0" borderId="211" xfId="5" applyNumberFormat="1" applyFont="1" applyBorder="1" applyAlignment="1">
      <alignment horizontal="center"/>
    </xf>
    <xf numFmtId="37" fontId="29" fillId="0" borderId="211" xfId="4" applyNumberFormat="1" applyFont="1" applyFill="1" applyBorder="1" applyProtection="1"/>
    <xf numFmtId="10" fontId="2" fillId="0" borderId="210" xfId="4" applyNumberFormat="1" applyFont="1" applyFill="1" applyBorder="1" applyProtection="1"/>
    <xf numFmtId="37" fontId="6" fillId="0" borderId="0" xfId="4" applyFont="1"/>
    <xf numFmtId="37" fontId="5" fillId="0" borderId="23" xfId="4" applyFont="1" applyBorder="1"/>
    <xf numFmtId="37" fontId="3" fillId="6" borderId="125" xfId="4" applyFont="1" applyFill="1" applyBorder="1" applyAlignment="1" applyProtection="1">
      <alignment horizontal="left"/>
    </xf>
    <xf numFmtId="186" fontId="45" fillId="0" borderId="215" xfId="4" applyNumberFormat="1" applyFont="1" applyBorder="1" applyProtection="1">
      <protection locked="0"/>
    </xf>
    <xf numFmtId="37" fontId="3" fillId="0" borderId="215" xfId="4" quotePrefix="1" applyFont="1" applyBorder="1" applyAlignment="1" applyProtection="1">
      <alignment horizontal="left"/>
    </xf>
    <xf numFmtId="165" fontId="45" fillId="0" borderId="70" xfId="4" applyNumberFormat="1" applyFont="1" applyBorder="1" applyAlignment="1" applyProtection="1">
      <alignment horizontal="left"/>
      <protection locked="0"/>
    </xf>
    <xf numFmtId="37" fontId="3" fillId="0" borderId="216" xfId="4" applyFont="1" applyBorder="1" applyAlignment="1">
      <alignment horizontal="left"/>
    </xf>
    <xf numFmtId="37" fontId="3" fillId="0" borderId="217" xfId="4" applyFont="1" applyBorder="1"/>
    <xf numFmtId="37" fontId="5" fillId="0" borderId="144" xfId="4" applyFont="1" applyBorder="1"/>
    <xf numFmtId="37" fontId="3" fillId="6" borderId="126" xfId="4" applyFont="1" applyFill="1" applyBorder="1" applyProtection="1"/>
    <xf numFmtId="37" fontId="3" fillId="6" borderId="97" xfId="4" applyFont="1" applyFill="1" applyBorder="1" applyProtection="1"/>
    <xf numFmtId="37" fontId="3" fillId="0" borderId="100" xfId="4" applyFont="1" applyBorder="1" applyProtection="1"/>
    <xf numFmtId="37" fontId="3" fillId="0" borderId="138" xfId="4" applyFont="1" applyBorder="1" applyAlignment="1">
      <alignment horizontal="left"/>
    </xf>
    <xf numFmtId="37" fontId="3" fillId="0" borderId="0" xfId="4" applyFont="1"/>
    <xf numFmtId="37" fontId="5" fillId="0" borderId="218" xfId="4" applyFont="1" applyBorder="1"/>
    <xf numFmtId="37" fontId="3" fillId="6" borderId="126" xfId="4" applyFont="1" applyFill="1" applyBorder="1" applyAlignment="1" applyProtection="1">
      <alignment horizontal="center"/>
    </xf>
    <xf numFmtId="37" fontId="54" fillId="0" borderId="147" xfId="4" applyFont="1" applyBorder="1" applyAlignment="1" applyProtection="1">
      <alignment horizontal="center"/>
      <protection locked="0"/>
    </xf>
    <xf numFmtId="37" fontId="3" fillId="0" borderId="147" xfId="4" applyFont="1" applyBorder="1" applyProtection="1"/>
    <xf numFmtId="37" fontId="3" fillId="0" borderId="97" xfId="4" applyFont="1" applyBorder="1" applyProtection="1"/>
    <xf numFmtId="37" fontId="3" fillId="0" borderId="138" xfId="4" applyNumberFormat="1" applyFont="1" applyBorder="1" applyProtection="1"/>
    <xf numFmtId="37" fontId="3" fillId="0" borderId="138" xfId="4" applyFont="1" applyBorder="1"/>
    <xf numFmtId="37" fontId="3" fillId="0" borderId="147" xfId="4" applyFont="1" applyBorder="1"/>
    <xf numFmtId="37" fontId="3" fillId="0" borderId="15" xfId="4" applyFont="1" applyBorder="1"/>
    <xf numFmtId="37" fontId="3" fillId="0" borderId="126" xfId="4" applyFont="1" applyBorder="1" applyAlignment="1" applyProtection="1">
      <alignment horizontal="left"/>
    </xf>
    <xf numFmtId="37" fontId="5" fillId="0" borderId="16" xfId="4" applyFont="1" applyBorder="1"/>
    <xf numFmtId="37" fontId="1" fillId="0" borderId="0" xfId="4" applyNumberFormat="1" applyProtection="1"/>
    <xf numFmtId="37" fontId="4" fillId="0" borderId="0" xfId="4" applyFont="1"/>
    <xf numFmtId="37" fontId="4" fillId="0" borderId="0" xfId="4" applyNumberFormat="1" applyFont="1" applyProtection="1"/>
    <xf numFmtId="37" fontId="55" fillId="0" borderId="0" xfId="4" applyNumberFormat="1" applyFont="1" applyProtection="1"/>
    <xf numFmtId="0" fontId="2" fillId="0" borderId="0" xfId="6" applyFont="1" applyAlignment="1" applyProtection="1">
      <alignment horizontal="left" vertical="center"/>
      <protection locked="0"/>
    </xf>
    <xf numFmtId="0" fontId="56" fillId="0" borderId="0" xfId="6" applyAlignment="1" applyProtection="1">
      <alignment vertical="center"/>
    </xf>
    <xf numFmtId="0" fontId="5" fillId="0" borderId="0" xfId="6" applyFont="1" applyAlignment="1" applyProtection="1">
      <alignment vertical="center"/>
    </xf>
    <xf numFmtId="0" fontId="6" fillId="0" borderId="0" xfId="6" applyFont="1" applyFill="1" applyAlignment="1" applyProtection="1">
      <alignment vertical="center"/>
    </xf>
    <xf numFmtId="0" fontId="5" fillId="0" borderId="0" xfId="6" applyFont="1" applyFill="1" applyProtection="1"/>
    <xf numFmtId="0" fontId="29" fillId="0" borderId="0" xfId="6" applyFont="1" applyFill="1" applyAlignment="1" applyProtection="1">
      <alignment vertical="center"/>
    </xf>
    <xf numFmtId="0" fontId="5" fillId="0" borderId="0" xfId="6" applyFont="1" applyProtection="1"/>
    <xf numFmtId="0" fontId="6" fillId="0" borderId="0" xfId="6" applyFont="1" applyAlignment="1" applyProtection="1">
      <alignment horizontal="left" vertical="center"/>
    </xf>
    <xf numFmtId="0" fontId="57" fillId="0" borderId="0" xfId="6" applyFont="1" applyAlignment="1" applyProtection="1">
      <alignment vertical="center"/>
    </xf>
    <xf numFmtId="0" fontId="5" fillId="0" borderId="0" xfId="0" quotePrefix="1" applyFont="1" applyAlignment="1" applyProtection="1">
      <alignment horizontal="left" vertical="center"/>
      <protection locked="0"/>
    </xf>
    <xf numFmtId="187" fontId="58" fillId="0" borderId="0" xfId="6" applyNumberFormat="1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187" fontId="58" fillId="0" borderId="0" xfId="6" applyNumberFormat="1" applyFont="1" applyAlignment="1" applyProtection="1">
      <alignment horizontal="right" vertical="center"/>
    </xf>
    <xf numFmtId="0" fontId="59" fillId="0" borderId="0" xfId="0" applyFont="1" applyAlignment="1" applyProtection="1">
      <alignment horizontal="right" vertical="center"/>
    </xf>
    <xf numFmtId="187" fontId="58" fillId="0" borderId="0" xfId="6" applyNumberFormat="1" applyFont="1" applyAlignment="1" applyProtection="1">
      <alignment horizontal="center" vertical="center"/>
    </xf>
    <xf numFmtId="0" fontId="59" fillId="0" borderId="0" xfId="0" applyFont="1" applyAlignment="1" applyProtection="1">
      <alignment horizontal="center" vertical="center"/>
    </xf>
    <xf numFmtId="187" fontId="58" fillId="0" borderId="0" xfId="6" applyNumberFormat="1" applyFont="1" applyAlignment="1" applyProtection="1">
      <alignment horizontal="right" vertical="center"/>
    </xf>
    <xf numFmtId="0" fontId="59" fillId="0" borderId="0" xfId="0" applyFont="1" applyAlignment="1" applyProtection="1">
      <alignment horizontal="right" vertical="center"/>
    </xf>
    <xf numFmtId="0" fontId="60" fillId="0" borderId="143" xfId="6" applyFont="1" applyBorder="1" applyAlignment="1" applyProtection="1">
      <alignment vertical="center"/>
    </xf>
    <xf numFmtId="0" fontId="5" fillId="0" borderId="23" xfId="6" applyFont="1" applyBorder="1" applyAlignment="1" applyProtection="1">
      <alignment vertical="center"/>
    </xf>
    <xf numFmtId="0" fontId="5" fillId="0" borderId="144" xfId="6" applyFont="1" applyBorder="1" applyAlignment="1" applyProtection="1">
      <alignment vertical="center"/>
    </xf>
    <xf numFmtId="0" fontId="5" fillId="0" borderId="99" xfId="6" applyFont="1" applyBorder="1" applyProtection="1"/>
    <xf numFmtId="0" fontId="56" fillId="0" borderId="0" xfId="6" applyBorder="1" applyAlignment="1" applyProtection="1">
      <alignment vertical="center"/>
    </xf>
    <xf numFmtId="0" fontId="5" fillId="0" borderId="0" xfId="6" applyFont="1" applyBorder="1" applyAlignment="1" applyProtection="1">
      <alignment vertical="center"/>
    </xf>
    <xf numFmtId="0" fontId="3" fillId="0" borderId="0" xfId="6" applyFont="1" applyBorder="1" applyAlignment="1" applyProtection="1">
      <alignment horizontal="center" vertical="center"/>
    </xf>
    <xf numFmtId="0" fontId="5" fillId="0" borderId="218" xfId="6" applyFont="1" applyBorder="1" applyAlignment="1" applyProtection="1">
      <alignment vertical="center"/>
    </xf>
    <xf numFmtId="0" fontId="26" fillId="0" borderId="0" xfId="6" applyFont="1" applyAlignment="1" applyProtection="1">
      <alignment horizontal="center"/>
    </xf>
    <xf numFmtId="0" fontId="5" fillId="0" borderId="14" xfId="6" applyFont="1" applyBorder="1" applyAlignment="1" applyProtection="1">
      <alignment vertical="center"/>
    </xf>
    <xf numFmtId="188" fontId="3" fillId="0" borderId="15" xfId="6" applyNumberFormat="1" applyFont="1" applyBorder="1" applyAlignment="1" applyProtection="1">
      <alignment horizontal="right" vertical="center"/>
    </xf>
    <xf numFmtId="0" fontId="3" fillId="0" borderId="15" xfId="6" applyFont="1" applyBorder="1" applyAlignment="1" applyProtection="1">
      <alignment horizontal="center" vertical="center"/>
    </xf>
    <xf numFmtId="0" fontId="3" fillId="0" borderId="15" xfId="6" applyFont="1" applyBorder="1" applyAlignment="1" applyProtection="1">
      <alignment horizontal="right" vertical="center"/>
    </xf>
    <xf numFmtId="188" fontId="3" fillId="0" borderId="16" xfId="6" applyNumberFormat="1" applyFont="1" applyBorder="1" applyAlignment="1" applyProtection="1">
      <alignment horizontal="right" vertical="center"/>
    </xf>
    <xf numFmtId="0" fontId="26" fillId="0" borderId="1" xfId="6" applyFont="1" applyBorder="1" applyAlignment="1" applyProtection="1">
      <alignment horizontal="center"/>
    </xf>
    <xf numFmtId="0" fontId="61" fillId="0" borderId="143" xfId="6" applyFont="1" applyBorder="1" applyAlignment="1" applyProtection="1">
      <alignment vertical="center"/>
    </xf>
    <xf numFmtId="188" fontId="3" fillId="0" borderId="23" xfId="6" applyNumberFormat="1" applyFont="1" applyBorder="1" applyAlignment="1" applyProtection="1">
      <alignment horizontal="right" vertical="center"/>
    </xf>
    <xf numFmtId="0" fontId="3" fillId="0" borderId="23" xfId="6" applyFont="1" applyBorder="1" applyAlignment="1" applyProtection="1">
      <alignment horizontal="center" vertical="center"/>
    </xf>
    <xf numFmtId="189" fontId="3" fillId="0" borderId="23" xfId="6" applyNumberFormat="1" applyFont="1" applyBorder="1" applyAlignment="1" applyProtection="1">
      <alignment horizontal="center" vertical="center"/>
    </xf>
    <xf numFmtId="0" fontId="3" fillId="0" borderId="23" xfId="6" applyFont="1" applyBorder="1" applyAlignment="1" applyProtection="1">
      <alignment horizontal="right" vertical="center"/>
    </xf>
    <xf numFmtId="188" fontId="3" fillId="0" borderId="144" xfId="6" applyNumberFormat="1" applyFont="1" applyBorder="1" applyAlignment="1" applyProtection="1">
      <alignment horizontal="right" vertical="center"/>
    </xf>
    <xf numFmtId="0" fontId="5" fillId="0" borderId="99" xfId="6" applyFont="1" applyBorder="1" applyAlignment="1" applyProtection="1">
      <alignment vertical="center"/>
    </xf>
    <xf numFmtId="39" fontId="48" fillId="0" borderId="0" xfId="6" applyNumberFormat="1" applyFont="1" applyBorder="1" applyAlignment="1" applyProtection="1">
      <alignment vertical="center"/>
      <protection locked="0"/>
    </xf>
    <xf numFmtId="0" fontId="12" fillId="0" borderId="0" xfId="6" applyFont="1" applyFill="1" applyBorder="1" applyAlignment="1" applyProtection="1">
      <alignment vertical="center"/>
      <protection locked="0"/>
    </xf>
    <xf numFmtId="189" fontId="48" fillId="0" borderId="0" xfId="0" applyNumberFormat="1" applyFont="1" applyBorder="1" applyAlignment="1" applyProtection="1">
      <alignment horizontal="left" vertical="center"/>
      <protection locked="0"/>
    </xf>
    <xf numFmtId="14" fontId="48" fillId="0" borderId="0" xfId="0" quotePrefix="1" applyNumberFormat="1" applyFont="1" applyBorder="1" applyAlignment="1" applyProtection="1">
      <alignment vertical="center"/>
      <protection locked="0"/>
    </xf>
    <xf numFmtId="14" fontId="5" fillId="0" borderId="0" xfId="6" quotePrefix="1" applyNumberFormat="1" applyFont="1" applyBorder="1" applyAlignment="1" applyProtection="1">
      <alignment horizontal="center" vertical="center"/>
    </xf>
    <xf numFmtId="39" fontId="48" fillId="0" borderId="0" xfId="7" applyNumberFormat="1" applyFont="1" applyBorder="1" applyAlignment="1" applyProtection="1">
      <alignment horizontal="right" vertical="center"/>
      <protection locked="0"/>
    </xf>
    <xf numFmtId="39" fontId="5" fillId="0" borderId="0" xfId="7" applyNumberFormat="1" applyFont="1" applyBorder="1" applyAlignment="1" applyProtection="1">
      <alignment horizontal="center" vertical="center"/>
    </xf>
    <xf numFmtId="10" fontId="48" fillId="0" borderId="218" xfId="5" applyNumberFormat="1" applyFont="1" applyBorder="1" applyAlignment="1" applyProtection="1">
      <alignment vertical="center"/>
      <protection locked="0"/>
    </xf>
    <xf numFmtId="9" fontId="5" fillId="0" borderId="0" xfId="5" applyFont="1" applyProtection="1">
      <protection locked="0"/>
    </xf>
    <xf numFmtId="173" fontId="5" fillId="0" borderId="0" xfId="1" applyNumberFormat="1" applyFont="1" applyProtection="1"/>
    <xf numFmtId="0" fontId="61" fillId="0" borderId="99" xfId="6" applyFont="1" applyBorder="1" applyAlignment="1" applyProtection="1">
      <alignment vertical="center"/>
    </xf>
    <xf numFmtId="39" fontId="48" fillId="0" borderId="0" xfId="6" applyNumberFormat="1" applyFont="1" applyBorder="1" applyAlignment="1" applyProtection="1">
      <alignment vertical="center"/>
    </xf>
    <xf numFmtId="0" fontId="12" fillId="0" borderId="0" xfId="6" applyFont="1" applyFill="1" applyBorder="1" applyAlignment="1" applyProtection="1">
      <alignment vertical="center"/>
    </xf>
    <xf numFmtId="189" fontId="48" fillId="0" borderId="0" xfId="0" applyNumberFormat="1" applyFont="1" applyBorder="1" applyAlignment="1" applyProtection="1">
      <alignment horizontal="left" vertical="center"/>
    </xf>
    <xf numFmtId="14" fontId="48" fillId="0" borderId="0" xfId="0" quotePrefix="1" applyNumberFormat="1" applyFont="1" applyBorder="1" applyAlignment="1" applyProtection="1">
      <alignment vertical="center"/>
    </xf>
    <xf numFmtId="39" fontId="48" fillId="0" borderId="0" xfId="7" applyNumberFormat="1" applyFont="1" applyBorder="1" applyAlignment="1" applyProtection="1">
      <alignment horizontal="right" vertical="center"/>
    </xf>
    <xf numFmtId="10" fontId="48" fillId="0" borderId="218" xfId="5" applyNumberFormat="1" applyFont="1" applyBorder="1" applyAlignment="1" applyProtection="1">
      <alignment vertical="center"/>
    </xf>
    <xf numFmtId="9" fontId="5" fillId="0" borderId="0" xfId="5" applyFont="1" applyProtection="1"/>
    <xf numFmtId="39" fontId="48" fillId="0" borderId="0" xfId="7" applyNumberFormat="1" applyFont="1" applyBorder="1" applyAlignment="1" applyProtection="1">
      <alignment vertical="center"/>
      <protection locked="0"/>
    </xf>
    <xf numFmtId="14" fontId="29" fillId="0" borderId="0" xfId="6" applyNumberFormat="1" applyFont="1" applyBorder="1" applyAlignment="1" applyProtection="1">
      <alignment horizontal="center" vertical="center"/>
    </xf>
    <xf numFmtId="39" fontId="48" fillId="0" borderId="0" xfId="7" applyNumberFormat="1" applyFont="1" applyBorder="1" applyAlignment="1" applyProtection="1">
      <alignment vertical="center"/>
    </xf>
    <xf numFmtId="39" fontId="48" fillId="0" borderId="0" xfId="6" applyNumberFormat="1" applyFont="1" applyFill="1" applyBorder="1" applyAlignment="1" applyProtection="1">
      <alignment vertical="center"/>
      <protection locked="0"/>
    </xf>
    <xf numFmtId="189" fontId="48" fillId="0" borderId="0" xfId="0" applyNumberFormat="1" applyFont="1" applyFill="1" applyBorder="1" applyAlignment="1" applyProtection="1">
      <alignment horizontal="left" vertical="center"/>
      <protection locked="0"/>
    </xf>
    <xf numFmtId="14" fontId="48" fillId="0" borderId="0" xfId="0" quotePrefix="1" applyNumberFormat="1" applyFont="1" applyFill="1" applyBorder="1" applyAlignment="1" applyProtection="1">
      <alignment vertical="center"/>
      <protection locked="0"/>
    </xf>
    <xf numFmtId="14" fontId="5" fillId="0" borderId="0" xfId="6" quotePrefix="1" applyNumberFormat="1" applyFont="1" applyFill="1" applyBorder="1" applyAlignment="1" applyProtection="1">
      <alignment horizontal="center" vertical="center"/>
    </xf>
    <xf numFmtId="39" fontId="48" fillId="0" borderId="0" xfId="7" applyNumberFormat="1" applyFont="1" applyFill="1" applyBorder="1" applyAlignment="1" applyProtection="1">
      <alignment horizontal="right" vertical="center"/>
      <protection locked="0"/>
    </xf>
    <xf numFmtId="39" fontId="5" fillId="0" borderId="0" xfId="7" applyNumberFormat="1" applyFont="1" applyFill="1" applyBorder="1" applyAlignment="1" applyProtection="1">
      <alignment horizontal="center" vertical="center"/>
    </xf>
    <xf numFmtId="10" fontId="48" fillId="0" borderId="218" xfId="5" applyNumberFormat="1" applyFont="1" applyFill="1" applyBorder="1" applyAlignment="1" applyProtection="1">
      <alignment vertical="center"/>
      <protection locked="0"/>
    </xf>
    <xf numFmtId="0" fontId="5" fillId="0" borderId="219" xfId="6" applyFont="1" applyBorder="1" applyAlignment="1" applyProtection="1">
      <alignment vertical="center"/>
    </xf>
    <xf numFmtId="39" fontId="48" fillId="0" borderId="220" xfId="6" applyNumberFormat="1" applyFont="1" applyBorder="1" applyAlignment="1" applyProtection="1">
      <alignment vertical="center"/>
    </xf>
    <xf numFmtId="39" fontId="63" fillId="0" borderId="220" xfId="6" quotePrefix="1" applyNumberFormat="1" applyFont="1" applyBorder="1" applyAlignment="1" applyProtection="1">
      <alignment horizontal="left" vertical="center"/>
    </xf>
    <xf numFmtId="0" fontId="63" fillId="0" borderId="221" xfId="6" applyFont="1" applyBorder="1" applyAlignment="1" applyProtection="1">
      <alignment horizontal="left" vertical="center"/>
    </xf>
    <xf numFmtId="0" fontId="48" fillId="0" borderId="19" xfId="6" applyFont="1" applyBorder="1" applyAlignment="1" applyProtection="1">
      <alignment horizontal="right" vertical="center"/>
    </xf>
    <xf numFmtId="0" fontId="64" fillId="0" borderId="222" xfId="6" applyFont="1" applyBorder="1" applyAlignment="1" applyProtection="1">
      <alignment horizontal="left" vertical="center"/>
    </xf>
    <xf numFmtId="14" fontId="5" fillId="0" borderId="222" xfId="6" applyNumberFormat="1" applyFont="1" applyBorder="1" applyAlignment="1" applyProtection="1">
      <alignment horizontal="center" vertical="center"/>
    </xf>
    <xf numFmtId="8" fontId="5" fillId="0" borderId="222" xfId="7" applyFont="1" applyBorder="1" applyAlignment="1" applyProtection="1">
      <alignment vertical="center"/>
    </xf>
    <xf numFmtId="10" fontId="5" fillId="0" borderId="223" xfId="5" applyNumberFormat="1" applyFont="1" applyBorder="1" applyAlignment="1" applyProtection="1">
      <alignment vertical="center"/>
    </xf>
    <xf numFmtId="0" fontId="3" fillId="0" borderId="14" xfId="6" applyFont="1" applyBorder="1" applyAlignment="1" applyProtection="1">
      <alignment vertical="center"/>
    </xf>
    <xf numFmtId="39" fontId="42" fillId="0" borderId="15" xfId="7" applyNumberFormat="1" applyFont="1" applyBorder="1" applyAlignment="1" applyProtection="1">
      <alignment vertical="center"/>
    </xf>
    <xf numFmtId="39" fontId="3" fillId="0" borderId="15" xfId="6" applyNumberFormat="1" applyFont="1" applyBorder="1" applyAlignment="1" applyProtection="1">
      <alignment vertical="center"/>
    </xf>
    <xf numFmtId="0" fontId="5" fillId="0" borderId="15" xfId="6" applyFont="1" applyBorder="1" applyAlignment="1" applyProtection="1">
      <alignment vertical="center"/>
    </xf>
    <xf numFmtId="0" fontId="48" fillId="0" borderId="15" xfId="6" applyFont="1" applyBorder="1" applyAlignment="1" applyProtection="1">
      <alignment horizontal="right" vertical="center"/>
    </xf>
    <xf numFmtId="0" fontId="64" fillId="0" borderId="15" xfId="6" applyFont="1" applyBorder="1" applyAlignment="1" applyProtection="1">
      <alignment horizontal="left" vertical="center"/>
    </xf>
    <xf numFmtId="0" fontId="5" fillId="0" borderId="224" xfId="6" applyFont="1" applyBorder="1" applyAlignment="1" applyProtection="1">
      <alignment vertical="center"/>
    </xf>
    <xf numFmtId="10" fontId="5" fillId="0" borderId="15" xfId="5" applyNumberFormat="1" applyFont="1" applyBorder="1" applyAlignment="1" applyProtection="1">
      <alignment horizontal="center" vertical="center"/>
    </xf>
    <xf numFmtId="10" fontId="5" fillId="0" borderId="15" xfId="5" applyNumberFormat="1" applyFont="1" applyBorder="1" applyAlignment="1" applyProtection="1">
      <alignment horizontal="right" vertical="center"/>
    </xf>
    <xf numFmtId="10" fontId="5" fillId="0" borderId="16" xfId="6" applyNumberFormat="1" applyFont="1" applyBorder="1" applyAlignment="1" applyProtection="1">
      <alignment vertical="center"/>
    </xf>
    <xf numFmtId="173" fontId="5" fillId="0" borderId="0" xfId="6" applyNumberFormat="1" applyFont="1" applyProtection="1"/>
    <xf numFmtId="0" fontId="64" fillId="0" borderId="0" xfId="6" applyFont="1" applyAlignment="1" applyProtection="1">
      <alignment horizontal="left" vertical="center"/>
    </xf>
    <xf numFmtId="0" fontId="5" fillId="0" borderId="0" xfId="6" applyNumberFormat="1" applyFont="1" applyProtection="1"/>
    <xf numFmtId="0" fontId="60" fillId="0" borderId="0" xfId="6" applyFont="1" applyAlignment="1" applyProtection="1">
      <alignment vertical="center"/>
    </xf>
    <xf numFmtId="0" fontId="5" fillId="0" borderId="0" xfId="6" applyFont="1" applyAlignment="1" applyProtection="1"/>
    <xf numFmtId="0" fontId="65" fillId="0" borderId="0" xfId="6" applyFont="1" applyAlignment="1" applyProtection="1">
      <alignment vertical="center"/>
    </xf>
    <xf numFmtId="0" fontId="6" fillId="0" borderId="225" xfId="6" applyFont="1" applyBorder="1" applyAlignment="1" applyProtection="1">
      <alignment vertical="center"/>
    </xf>
    <xf numFmtId="0" fontId="63" fillId="0" borderId="225" xfId="6" applyFont="1" applyBorder="1" applyAlignment="1" applyProtection="1">
      <alignment horizontal="right" vertical="center"/>
    </xf>
    <xf numFmtId="0" fontId="5" fillId="0" borderId="225" xfId="6" applyFont="1" applyBorder="1" applyAlignment="1" applyProtection="1">
      <alignment vertical="center"/>
    </xf>
    <xf numFmtId="0" fontId="56" fillId="0" borderId="225" xfId="6" applyBorder="1" applyAlignment="1" applyProtection="1">
      <alignment vertical="center"/>
    </xf>
    <xf numFmtId="0" fontId="2" fillId="0" borderId="225" xfId="6" applyFont="1" applyBorder="1" applyAlignment="1" applyProtection="1">
      <alignment horizontal="center" vertical="center"/>
    </xf>
    <xf numFmtId="0" fontId="3" fillId="0" borderId="225" xfId="6" applyFont="1" applyBorder="1" applyAlignment="1" applyProtection="1">
      <alignment horizontal="center" vertical="center"/>
    </xf>
    <xf numFmtId="173" fontId="48" fillId="0" borderId="0" xfId="1" applyNumberFormat="1" applyFont="1" applyFill="1" applyAlignment="1" applyProtection="1">
      <alignment horizontal="right" vertical="center"/>
      <protection locked="0"/>
    </xf>
    <xf numFmtId="0" fontId="48" fillId="0" borderId="0" xfId="6" quotePrefix="1" applyFont="1" applyAlignment="1" applyProtection="1">
      <alignment horizontal="left" vertical="center"/>
    </xf>
    <xf numFmtId="0" fontId="48" fillId="0" borderId="0" xfId="6" applyFont="1" applyAlignment="1" applyProtection="1">
      <alignment vertical="center"/>
    </xf>
    <xf numFmtId="49" fontId="48" fillId="0" borderId="0" xfId="1" applyNumberFormat="1" applyFont="1" applyAlignment="1" applyProtection="1">
      <alignment vertical="center"/>
    </xf>
    <xf numFmtId="0" fontId="48" fillId="0" borderId="0" xfId="6" applyFont="1" applyAlignment="1" applyProtection="1">
      <alignment horizontal="right" vertical="center"/>
    </xf>
    <xf numFmtId="37" fontId="48" fillId="0" borderId="0" xfId="6" applyNumberFormat="1" applyFont="1" applyAlignment="1" applyProtection="1">
      <alignment horizontal="right" vertical="center"/>
    </xf>
    <xf numFmtId="173" fontId="48" fillId="0" borderId="0" xfId="1" quotePrefix="1" applyNumberFormat="1" applyFont="1" applyAlignment="1" applyProtection="1">
      <alignment horizontal="right" vertical="center"/>
    </xf>
    <xf numFmtId="190" fontId="48" fillId="0" borderId="0" xfId="2" applyNumberFormat="1" applyFont="1" applyFill="1" applyAlignment="1" applyProtection="1">
      <alignment horizontal="right" vertical="center"/>
      <protection locked="0"/>
    </xf>
    <xf numFmtId="0" fontId="48" fillId="0" borderId="0" xfId="6" quotePrefix="1" applyFont="1" applyAlignment="1" applyProtection="1">
      <alignment vertical="center"/>
    </xf>
    <xf numFmtId="43" fontId="48" fillId="0" borderId="0" xfId="1" applyFont="1" applyAlignment="1" applyProtection="1">
      <alignment vertical="center"/>
    </xf>
    <xf numFmtId="0" fontId="1" fillId="0" borderId="0" xfId="0" applyFont="1" applyProtection="1"/>
    <xf numFmtId="173" fontId="48" fillId="0" borderId="0" xfId="1" quotePrefix="1" applyNumberFormat="1" applyFont="1" applyFill="1" applyAlignment="1" applyProtection="1">
      <alignment horizontal="right" vertical="center"/>
      <protection locked="0"/>
    </xf>
    <xf numFmtId="0" fontId="48" fillId="0" borderId="0" xfId="6" applyFont="1" applyAlignment="1" applyProtection="1">
      <alignment horizontal="left" vertical="center"/>
    </xf>
    <xf numFmtId="37" fontId="48" fillId="0" borderId="0" xfId="6" applyNumberFormat="1" applyFont="1" applyAlignment="1" applyProtection="1">
      <alignment vertical="center"/>
    </xf>
    <xf numFmtId="173" fontId="48" fillId="0" borderId="0" xfId="1" applyNumberFormat="1" applyFont="1" applyAlignment="1" applyProtection="1">
      <alignment horizontal="left" vertical="center"/>
    </xf>
    <xf numFmtId="0" fontId="48" fillId="0" borderId="0" xfId="6" quotePrefix="1" applyFont="1" applyAlignment="1" applyProtection="1">
      <alignment horizontal="right" vertical="center"/>
    </xf>
    <xf numFmtId="173" fontId="48" fillId="0" borderId="0" xfId="1" applyNumberFormat="1" applyFont="1" applyAlignment="1" applyProtection="1">
      <alignment horizontal="right" vertical="center"/>
      <protection locked="0"/>
    </xf>
    <xf numFmtId="7" fontId="48" fillId="0" borderId="0" xfId="1" applyNumberFormat="1" applyFont="1" applyAlignment="1" applyProtection="1">
      <alignment vertical="center"/>
      <protection locked="0"/>
    </xf>
    <xf numFmtId="173" fontId="48" fillId="0" borderId="3" xfId="1" quotePrefix="1" applyNumberFormat="1" applyFont="1" applyFill="1" applyBorder="1" applyAlignment="1" applyProtection="1">
      <alignment horizontal="right" vertical="center"/>
      <protection locked="0"/>
    </xf>
    <xf numFmtId="0" fontId="48" fillId="0" borderId="3" xfId="6" quotePrefix="1" applyFont="1" applyBorder="1" applyAlignment="1" applyProtection="1">
      <alignment horizontal="left" vertical="center"/>
    </xf>
    <xf numFmtId="0" fontId="1" fillId="0" borderId="3" xfId="0" applyFont="1" applyBorder="1" applyProtection="1"/>
    <xf numFmtId="0" fontId="48" fillId="0" borderId="3" xfId="6" applyFont="1" applyBorder="1" applyAlignment="1" applyProtection="1">
      <alignment vertical="center"/>
    </xf>
    <xf numFmtId="37" fontId="48" fillId="0" borderId="3" xfId="6" applyNumberFormat="1" applyFont="1" applyBorder="1" applyAlignment="1" applyProtection="1">
      <alignment horizontal="right" vertical="center"/>
    </xf>
    <xf numFmtId="37" fontId="48" fillId="0" borderId="3" xfId="6" applyNumberFormat="1" applyFont="1" applyBorder="1" applyAlignment="1" applyProtection="1">
      <alignment vertical="center"/>
    </xf>
    <xf numFmtId="173" fontId="48" fillId="0" borderId="0" xfId="1" quotePrefix="1" applyNumberFormat="1" applyFont="1" applyFill="1" applyAlignment="1" applyProtection="1">
      <alignment horizontal="right" vertical="center"/>
    </xf>
    <xf numFmtId="173" fontId="48" fillId="0" borderId="0" xfId="1" quotePrefix="1" applyNumberFormat="1" applyFont="1" applyFill="1" applyBorder="1" applyAlignment="1" applyProtection="1">
      <alignment horizontal="right" vertical="center"/>
      <protection locked="0"/>
    </xf>
    <xf numFmtId="0" fontId="48" fillId="0" borderId="0" xfId="6" quotePrefix="1" applyFont="1" applyBorder="1" applyAlignment="1" applyProtection="1">
      <alignment horizontal="left" vertical="center"/>
    </xf>
    <xf numFmtId="0" fontId="1" fillId="0" borderId="0" xfId="0" applyFont="1" applyBorder="1" applyProtection="1"/>
    <xf numFmtId="0" fontId="48" fillId="0" borderId="0" xfId="6" applyFont="1" applyBorder="1" applyAlignment="1" applyProtection="1">
      <alignment vertical="center"/>
    </xf>
    <xf numFmtId="37" fontId="48" fillId="0" borderId="0" xfId="6" applyNumberFormat="1" applyFont="1" applyBorder="1" applyAlignment="1" applyProtection="1">
      <alignment horizontal="right" vertical="center"/>
    </xf>
    <xf numFmtId="37" fontId="48" fillId="0" borderId="0" xfId="6" applyNumberFormat="1" applyFont="1" applyBorder="1" applyAlignment="1" applyProtection="1">
      <alignment vertical="center"/>
    </xf>
    <xf numFmtId="173" fontId="48" fillId="0" borderId="0" xfId="1" quotePrefix="1" applyNumberFormat="1" applyFont="1" applyAlignment="1" applyProtection="1">
      <alignment horizontal="left" vertical="center"/>
    </xf>
    <xf numFmtId="173" fontId="48" fillId="0" borderId="0" xfId="1" quotePrefix="1" applyNumberFormat="1" applyFont="1" applyFill="1" applyBorder="1" applyAlignment="1" applyProtection="1">
      <alignment horizontal="right" vertical="center"/>
    </xf>
    <xf numFmtId="173" fontId="48" fillId="0" borderId="0" xfId="1" applyNumberFormat="1" applyFont="1" applyBorder="1" applyAlignment="1" applyProtection="1">
      <alignment horizontal="right" vertical="center"/>
      <protection locked="0"/>
    </xf>
    <xf numFmtId="7" fontId="48" fillId="0" borderId="0" xfId="1" applyNumberFormat="1" applyFont="1" applyBorder="1" applyAlignment="1" applyProtection="1">
      <alignment vertical="center"/>
      <protection locked="0"/>
    </xf>
    <xf numFmtId="173" fontId="48" fillId="0" borderId="15" xfId="1" quotePrefix="1" applyNumberFormat="1" applyFont="1" applyFill="1" applyBorder="1" applyAlignment="1" applyProtection="1">
      <alignment horizontal="right" vertical="center"/>
    </xf>
    <xf numFmtId="173" fontId="48" fillId="0" borderId="15" xfId="1" applyNumberFormat="1" applyFont="1" applyBorder="1" applyAlignment="1" applyProtection="1">
      <alignment horizontal="right" vertical="center"/>
      <protection locked="0"/>
    </xf>
    <xf numFmtId="0" fontId="48" fillId="0" borderId="15" xfId="6" applyFont="1" applyBorder="1" applyAlignment="1" applyProtection="1">
      <alignment vertical="center"/>
    </xf>
    <xf numFmtId="7" fontId="48" fillId="0" borderId="15" xfId="1" applyNumberFormat="1" applyFont="1" applyBorder="1" applyAlignment="1" applyProtection="1">
      <alignment vertical="center"/>
      <protection locked="0"/>
    </xf>
    <xf numFmtId="0" fontId="1" fillId="0" borderId="15" xfId="0" applyFont="1" applyBorder="1" applyProtection="1"/>
    <xf numFmtId="0" fontId="63" fillId="0" borderId="0" xfId="6" applyFont="1" applyBorder="1" applyAlignment="1" applyProtection="1">
      <alignment vertical="center"/>
    </xf>
    <xf numFmtId="0" fontId="66" fillId="0" borderId="0" xfId="6" applyFont="1" applyBorder="1" applyAlignment="1" applyProtection="1">
      <alignment vertical="center"/>
    </xf>
    <xf numFmtId="0" fontId="67" fillId="0" borderId="0" xfId="6" applyFont="1" applyBorder="1" applyAlignment="1" applyProtection="1">
      <alignment horizontal="right" vertical="center"/>
    </xf>
    <xf numFmtId="0" fontId="63" fillId="0" borderId="0" xfId="6" applyFont="1" applyAlignment="1" applyProtection="1">
      <alignment horizontal="right" vertical="center"/>
    </xf>
    <xf numFmtId="5" fontId="68" fillId="0" borderId="0" xfId="6" applyNumberFormat="1" applyFont="1" applyBorder="1" applyAlignment="1" applyProtection="1">
      <alignment horizontal="right" vertical="center"/>
    </xf>
    <xf numFmtId="5" fontId="68" fillId="0" borderId="0" xfId="6" quotePrefix="1" applyNumberFormat="1" applyFont="1" applyAlignment="1" applyProtection="1">
      <alignment horizontal="right" vertical="center"/>
    </xf>
    <xf numFmtId="0" fontId="3" fillId="0" borderId="0" xfId="6" applyFont="1" applyAlignment="1" applyProtection="1">
      <alignment vertical="center"/>
    </xf>
    <xf numFmtId="0" fontId="67" fillId="0" borderId="0" xfId="6" applyFont="1" applyBorder="1" applyAlignment="1" applyProtection="1">
      <alignment horizontal="left" vertical="center"/>
    </xf>
    <xf numFmtId="37" fontId="63" fillId="0" borderId="0" xfId="6" applyNumberFormat="1" applyFont="1" applyBorder="1" applyAlignment="1" applyProtection="1">
      <alignment horizontal="right" vertical="center"/>
    </xf>
    <xf numFmtId="37" fontId="63" fillId="0" borderId="0" xfId="6" applyNumberFormat="1" applyFont="1" applyAlignment="1" applyProtection="1">
      <alignment horizontal="right" vertical="center"/>
    </xf>
    <xf numFmtId="0" fontId="69" fillId="0" borderId="0" xfId="6" applyFont="1" applyAlignment="1" applyProtection="1">
      <alignment horizontal="left" vertical="center"/>
    </xf>
    <xf numFmtId="0" fontId="63" fillId="0" borderId="0" xfId="6" applyFont="1" applyAlignment="1" applyProtection="1">
      <alignment vertical="center"/>
    </xf>
    <xf numFmtId="37" fontId="63" fillId="0" borderId="0" xfId="6" applyNumberFormat="1" applyFont="1" applyAlignment="1" applyProtection="1">
      <alignment vertical="center"/>
    </xf>
    <xf numFmtId="0" fontId="67" fillId="0" borderId="225" xfId="6" applyFont="1" applyBorder="1" applyAlignment="1" applyProtection="1">
      <alignment horizontal="left" vertical="center"/>
    </xf>
    <xf numFmtId="0" fontId="0" fillId="0" borderId="225" xfId="0" applyBorder="1" applyProtection="1"/>
    <xf numFmtId="0" fontId="0" fillId="0" borderId="225" xfId="0" applyBorder="1" applyAlignment="1" applyProtection="1">
      <alignment horizontal="right" vertical="center"/>
    </xf>
    <xf numFmtId="7" fontId="70" fillId="0" borderId="225" xfId="6" applyNumberFormat="1" applyFont="1" applyBorder="1" applyAlignment="1" applyProtection="1">
      <alignment horizontal="center" vertical="center"/>
      <protection locked="0"/>
    </xf>
    <xf numFmtId="0" fontId="63" fillId="0" borderId="225" xfId="6" applyFont="1" applyBorder="1" applyAlignment="1" applyProtection="1">
      <alignment vertical="center"/>
    </xf>
    <xf numFmtId="37" fontId="63" fillId="0" borderId="225" xfId="6" applyNumberFormat="1" applyFont="1" applyBorder="1" applyAlignment="1" applyProtection="1">
      <alignment horizontal="right" vertical="center"/>
    </xf>
    <xf numFmtId="37" fontId="63" fillId="0" borderId="225" xfId="6" applyNumberFormat="1" applyFont="1" applyBorder="1" applyAlignment="1" applyProtection="1">
      <alignment vertical="center"/>
    </xf>
    <xf numFmtId="10" fontId="63" fillId="0" borderId="0" xfId="6" applyNumberFormat="1" applyFont="1" applyAlignment="1" applyProtection="1">
      <alignment horizontal="right" vertical="center"/>
      <protection locked="0"/>
    </xf>
    <xf numFmtId="37" fontId="63" fillId="0" borderId="0" xfId="6" applyNumberFormat="1" applyFont="1" applyFill="1" applyAlignment="1" applyProtection="1">
      <alignment horizontal="right" vertical="center"/>
      <protection locked="0"/>
    </xf>
    <xf numFmtId="0" fontId="48" fillId="0" borderId="0" xfId="6" quotePrefix="1" applyFont="1" applyAlignment="1" applyProtection="1">
      <alignment horizontal="left" vertical="center"/>
      <protection locked="0"/>
    </xf>
    <xf numFmtId="5" fontId="63" fillId="0" borderId="0" xfId="6" applyNumberFormat="1" applyFont="1" applyAlignment="1" applyProtection="1">
      <alignment horizontal="right" vertical="center"/>
    </xf>
    <xf numFmtId="10" fontId="63" fillId="0" borderId="0" xfId="6" applyNumberFormat="1" applyFont="1" applyBorder="1" applyAlignment="1" applyProtection="1">
      <alignment horizontal="right" vertical="center"/>
      <protection locked="0"/>
    </xf>
    <xf numFmtId="37" fontId="63" fillId="0" borderId="0" xfId="6" applyNumberFormat="1" applyFont="1" applyAlignment="1" applyProtection="1">
      <alignment horizontal="right" vertical="center"/>
      <protection locked="0"/>
    </xf>
    <xf numFmtId="10" fontId="63" fillId="0" borderId="1" xfId="6" applyNumberFormat="1" applyFont="1" applyBorder="1" applyAlignment="1" applyProtection="1">
      <alignment horizontal="right" vertical="center"/>
      <protection locked="0"/>
    </xf>
    <xf numFmtId="37" fontId="63" fillId="0" borderId="1" xfId="6" applyNumberFormat="1" applyFont="1" applyBorder="1" applyAlignment="1" applyProtection="1">
      <alignment horizontal="right" vertical="center"/>
      <protection locked="0"/>
    </xf>
    <xf numFmtId="0" fontId="63" fillId="0" borderId="1" xfId="6" quotePrefix="1" applyFont="1" applyBorder="1" applyAlignment="1" applyProtection="1">
      <alignment horizontal="left" vertical="center"/>
      <protection locked="0"/>
    </xf>
    <xf numFmtId="7" fontId="70" fillId="0" borderId="1" xfId="6" applyNumberFormat="1" applyFont="1" applyBorder="1" applyAlignment="1" applyProtection="1">
      <alignment vertical="center"/>
    </xf>
    <xf numFmtId="0" fontId="63" fillId="0" borderId="1" xfId="6" applyFont="1" applyBorder="1" applyAlignment="1" applyProtection="1">
      <alignment vertical="center"/>
    </xf>
    <xf numFmtId="0" fontId="63" fillId="0" borderId="1" xfId="6" applyFont="1" applyBorder="1" applyAlignment="1" applyProtection="1">
      <alignment horizontal="right" vertical="center"/>
    </xf>
    <xf numFmtId="5" fontId="63" fillId="0" borderId="1" xfId="6" applyNumberFormat="1" applyFont="1" applyBorder="1" applyAlignment="1" applyProtection="1">
      <alignment horizontal="right" vertical="center"/>
    </xf>
    <xf numFmtId="10" fontId="63" fillId="0" borderId="0" xfId="6" applyNumberFormat="1" applyFont="1" applyBorder="1" applyAlignment="1" applyProtection="1">
      <alignment horizontal="right" vertical="center"/>
    </xf>
    <xf numFmtId="37" fontId="67" fillId="0" borderId="0" xfId="6" applyNumberFormat="1" applyFont="1" applyBorder="1" applyAlignment="1" applyProtection="1">
      <alignment horizontal="right" vertical="center"/>
    </xf>
    <xf numFmtId="0" fontId="63" fillId="0" borderId="0" xfId="6" quotePrefix="1" applyFont="1" applyBorder="1" applyAlignment="1" applyProtection="1">
      <alignment horizontal="left" vertical="center"/>
    </xf>
    <xf numFmtId="37" fontId="42" fillId="0" borderId="0" xfId="6" applyNumberFormat="1" applyFont="1" applyBorder="1" applyAlignment="1" applyProtection="1">
      <alignment horizontal="center" vertical="center"/>
    </xf>
    <xf numFmtId="0" fontId="63" fillId="0" borderId="0" xfId="6" applyFont="1" applyBorder="1" applyAlignment="1" applyProtection="1">
      <alignment horizontal="right" vertical="center"/>
    </xf>
    <xf numFmtId="5" fontId="67" fillId="0" borderId="0" xfId="6" applyNumberFormat="1" applyFont="1" applyBorder="1" applyAlignment="1" applyProtection="1">
      <alignment horizontal="right" vertical="center"/>
    </xf>
    <xf numFmtId="10" fontId="63" fillId="0" borderId="0" xfId="6" applyNumberFormat="1" applyFont="1" applyAlignment="1" applyProtection="1">
      <alignment horizontal="left" vertical="center"/>
    </xf>
    <xf numFmtId="0" fontId="0" fillId="0" borderId="0" xfId="0" applyBorder="1" applyProtection="1"/>
    <xf numFmtId="0" fontId="0" fillId="0" borderId="0" xfId="0" applyBorder="1" applyAlignment="1" applyProtection="1">
      <alignment horizontal="right" vertical="center"/>
    </xf>
    <xf numFmtId="7" fontId="70" fillId="0" borderId="0" xfId="6" applyNumberFormat="1" applyFont="1" applyBorder="1" applyAlignment="1" applyProtection="1">
      <alignment horizontal="center" vertical="center"/>
      <protection locked="0"/>
    </xf>
    <xf numFmtId="10" fontId="63" fillId="0" borderId="12" xfId="6" applyNumberFormat="1" applyFont="1" applyBorder="1" applyAlignment="1" applyProtection="1">
      <alignment horizontal="right" vertical="center"/>
      <protection locked="0"/>
    </xf>
    <xf numFmtId="37" fontId="63" fillId="0" borderId="12" xfId="6" applyNumberFormat="1" applyFont="1" applyFill="1" applyBorder="1" applyAlignment="1" applyProtection="1">
      <alignment horizontal="right" vertical="center"/>
      <protection locked="0"/>
    </xf>
    <xf numFmtId="0" fontId="63" fillId="0" borderId="12" xfId="6" quotePrefix="1" applyFont="1" applyBorder="1" applyAlignment="1" applyProtection="1">
      <alignment horizontal="left" vertical="center"/>
      <protection locked="0"/>
    </xf>
    <xf numFmtId="0" fontId="63" fillId="0" borderId="12" xfId="6" applyFont="1" applyBorder="1" applyAlignment="1" applyProtection="1">
      <alignment vertical="center"/>
    </xf>
    <xf numFmtId="39" fontId="63" fillId="0" borderId="12" xfId="6" applyNumberFormat="1" applyFont="1" applyBorder="1" applyAlignment="1" applyProtection="1">
      <alignment vertical="center"/>
    </xf>
    <xf numFmtId="0" fontId="63" fillId="0" borderId="12" xfId="6" applyFont="1" applyBorder="1" applyAlignment="1" applyProtection="1">
      <alignment horizontal="right" vertical="center"/>
    </xf>
    <xf numFmtId="191" fontId="63" fillId="0" borderId="12" xfId="6" applyNumberFormat="1" applyFont="1" applyBorder="1" applyAlignment="1" applyProtection="1">
      <alignment horizontal="right" vertical="center"/>
    </xf>
    <xf numFmtId="0" fontId="63" fillId="0" borderId="0" xfId="6" quotePrefix="1" applyFont="1" applyAlignment="1" applyProtection="1">
      <alignment horizontal="left" vertical="center"/>
      <protection locked="0"/>
    </xf>
    <xf numFmtId="39" fontId="63" fillId="0" borderId="0" xfId="6" applyNumberFormat="1" applyFont="1" applyBorder="1" applyAlignment="1" applyProtection="1">
      <alignment vertical="center"/>
    </xf>
    <xf numFmtId="191" fontId="63" fillId="0" borderId="0" xfId="6" applyNumberFormat="1" applyFont="1" applyAlignment="1" applyProtection="1">
      <alignment horizontal="right" vertical="center"/>
    </xf>
    <xf numFmtId="39" fontId="63" fillId="0" borderId="1" xfId="6" applyNumberFormat="1" applyFont="1" applyBorder="1" applyAlignment="1" applyProtection="1">
      <alignment vertical="center"/>
    </xf>
    <xf numFmtId="191" fontId="63" fillId="0" borderId="1" xfId="6" applyNumberFormat="1" applyFont="1" applyBorder="1" applyAlignment="1" applyProtection="1">
      <alignment horizontal="right" vertical="center"/>
    </xf>
    <xf numFmtId="191" fontId="67" fillId="0" borderId="0" xfId="6" applyNumberFormat="1" applyFont="1" applyBorder="1" applyAlignment="1" applyProtection="1">
      <alignment horizontal="right" vertical="center"/>
    </xf>
    <xf numFmtId="0" fontId="63" fillId="0" borderId="0" xfId="6" applyFont="1" applyAlignment="1" applyProtection="1">
      <alignment horizontal="left" vertical="center"/>
    </xf>
    <xf numFmtId="10" fontId="63" fillId="0" borderId="0" xfId="6" applyNumberFormat="1" applyFont="1" applyAlignment="1" applyProtection="1">
      <alignment horizontal="right" vertical="center"/>
    </xf>
    <xf numFmtId="0" fontId="63" fillId="0" borderId="0" xfId="6" quotePrefix="1" applyFont="1" applyAlignment="1" applyProtection="1">
      <alignment horizontal="left" vertical="center"/>
    </xf>
    <xf numFmtId="191" fontId="67" fillId="0" borderId="0" xfId="6" applyNumberFormat="1" applyFont="1" applyAlignment="1" applyProtection="1">
      <alignment horizontal="right" vertical="center"/>
    </xf>
    <xf numFmtId="0" fontId="67" fillId="0" borderId="0" xfId="6" applyFont="1" applyBorder="1" applyAlignment="1" applyProtection="1">
      <alignment horizontal="left" vertical="center"/>
      <protection locked="0"/>
    </xf>
    <xf numFmtId="0" fontId="63" fillId="0" borderId="0" xfId="6" applyFont="1" applyBorder="1" applyAlignment="1" applyProtection="1">
      <alignment vertical="center"/>
      <protection locked="0"/>
    </xf>
    <xf numFmtId="191" fontId="63" fillId="0" borderId="0" xfId="6" applyNumberFormat="1" applyFont="1" applyBorder="1" applyAlignment="1" applyProtection="1">
      <alignment horizontal="right" vertical="center"/>
    </xf>
    <xf numFmtId="0" fontId="63" fillId="0" borderId="225" xfId="6" applyFont="1" applyBorder="1" applyAlignment="1" applyProtection="1">
      <alignment horizontal="left" vertical="center"/>
    </xf>
    <xf numFmtId="39" fontId="63" fillId="0" borderId="225" xfId="6" applyNumberFormat="1" applyFont="1" applyBorder="1" applyAlignment="1" applyProtection="1">
      <alignment vertical="center"/>
    </xf>
    <xf numFmtId="5" fontId="67" fillId="0" borderId="0" xfId="6" applyNumberFormat="1" applyFont="1" applyAlignment="1" applyProtection="1">
      <alignment horizontal="right" vertical="center"/>
    </xf>
    <xf numFmtId="0" fontId="67" fillId="0" borderId="0" xfId="6" applyFont="1" applyAlignment="1" applyProtection="1">
      <alignment horizontal="left" vertical="center"/>
    </xf>
    <xf numFmtId="0" fontId="0" fillId="0" borderId="0" xfId="0" applyAlignment="1" applyProtection="1">
      <alignment horizontal="right" vertical="center"/>
    </xf>
    <xf numFmtId="7" fontId="70" fillId="0" borderId="0" xfId="6" applyNumberFormat="1" applyFont="1" applyFill="1" applyAlignment="1" applyProtection="1">
      <alignment horizontal="center" vertical="center"/>
      <protection locked="0"/>
    </xf>
    <xf numFmtId="9" fontId="71" fillId="0" borderId="0" xfId="6" quotePrefix="1" applyNumberFormat="1" applyFont="1" applyAlignment="1" applyProtection="1">
      <alignment horizontal="right" vertical="center"/>
    </xf>
    <xf numFmtId="10" fontId="63" fillId="0" borderId="226" xfId="6" applyNumberFormat="1" applyFont="1" applyBorder="1" applyAlignment="1" applyProtection="1">
      <alignment horizontal="right" vertical="center"/>
      <protection locked="0"/>
    </xf>
    <xf numFmtId="37" fontId="63" fillId="0" borderId="226" xfId="6" applyNumberFormat="1" applyFont="1" applyFill="1" applyBorder="1" applyAlignment="1" applyProtection="1">
      <alignment horizontal="right" vertical="center"/>
      <protection locked="0"/>
    </xf>
    <xf numFmtId="0" fontId="48" fillId="0" borderId="226" xfId="6" quotePrefix="1" applyFont="1" applyBorder="1" applyAlignment="1" applyProtection="1">
      <alignment horizontal="left" vertical="center"/>
      <protection locked="0"/>
    </xf>
    <xf numFmtId="0" fontId="0" fillId="0" borderId="226" xfId="0" applyBorder="1" applyProtection="1"/>
    <xf numFmtId="0" fontId="56" fillId="0" borderId="226" xfId="6" applyBorder="1" applyAlignment="1" applyProtection="1">
      <alignment vertical="center"/>
    </xf>
    <xf numFmtId="0" fontId="63" fillId="0" borderId="226" xfId="6" applyFont="1" applyBorder="1" applyAlignment="1" applyProtection="1">
      <alignment horizontal="right" vertical="center"/>
    </xf>
    <xf numFmtId="5" fontId="63" fillId="0" borderId="226" xfId="6" applyNumberFormat="1" applyFont="1" applyBorder="1" applyAlignment="1" applyProtection="1">
      <alignment horizontal="right" vertical="center"/>
    </xf>
    <xf numFmtId="0" fontId="0" fillId="0" borderId="1" xfId="0" applyBorder="1" applyProtection="1"/>
    <xf numFmtId="0" fontId="56" fillId="0" borderId="1" xfId="6" applyBorder="1" applyAlignment="1" applyProtection="1">
      <alignment vertical="center"/>
    </xf>
    <xf numFmtId="0" fontId="56" fillId="0" borderId="12" xfId="6" applyBorder="1" applyAlignment="1" applyProtection="1">
      <alignment vertical="center"/>
    </xf>
    <xf numFmtId="5" fontId="63" fillId="0" borderId="12" xfId="6" applyNumberFormat="1" applyFont="1" applyBorder="1" applyAlignment="1" applyProtection="1">
      <alignment horizontal="right" vertical="center"/>
    </xf>
    <xf numFmtId="0" fontId="56" fillId="0" borderId="1" xfId="6" applyFont="1" applyBorder="1" applyAlignment="1" applyProtection="1">
      <alignment vertical="center"/>
    </xf>
    <xf numFmtId="0" fontId="3" fillId="0" borderId="0" xfId="6" applyFont="1" applyAlignment="1" applyProtection="1"/>
    <xf numFmtId="0" fontId="0" fillId="0" borderId="0" xfId="0" applyAlignment="1" applyProtection="1">
      <alignment horizontal="right"/>
    </xf>
    <xf numFmtId="7" fontId="70" fillId="0" borderId="0" xfId="6" applyNumberFormat="1" applyFont="1" applyAlignment="1" applyProtection="1">
      <alignment horizontal="center" vertical="center"/>
      <protection locked="0"/>
    </xf>
    <xf numFmtId="37" fontId="63" fillId="0" borderId="12" xfId="6" applyNumberFormat="1" applyFont="1" applyBorder="1" applyAlignment="1" applyProtection="1">
      <alignment horizontal="right" vertical="center"/>
      <protection locked="0"/>
    </xf>
    <xf numFmtId="5" fontId="63" fillId="0" borderId="0" xfId="6" applyNumberFormat="1" applyFont="1" applyBorder="1" applyAlignment="1" applyProtection="1">
      <alignment horizontal="right" vertical="center"/>
    </xf>
    <xf numFmtId="0" fontId="72" fillId="0" borderId="0" xfId="6" applyFont="1" applyAlignment="1" applyProtection="1">
      <alignment horizontal="center" vertical="center"/>
      <protection locked="0"/>
    </xf>
    <xf numFmtId="192" fontId="70" fillId="0" borderId="0" xfId="6" applyNumberFormat="1" applyFont="1" applyBorder="1" applyAlignment="1" applyProtection="1">
      <alignment horizontal="center" vertical="center"/>
      <protection locked="0"/>
    </xf>
    <xf numFmtId="0" fontId="67" fillId="0" borderId="225" xfId="6" quotePrefix="1" applyFont="1" applyBorder="1" applyAlignment="1" applyProtection="1">
      <alignment horizontal="left" vertical="center"/>
    </xf>
    <xf numFmtId="192" fontId="70" fillId="0" borderId="225" xfId="6" applyNumberFormat="1" applyFont="1" applyBorder="1" applyAlignment="1" applyProtection="1">
      <alignment horizontal="center" vertical="center"/>
      <protection locked="0"/>
    </xf>
    <xf numFmtId="10" fontId="63" fillId="0" borderId="226" xfId="6" applyNumberFormat="1" applyFont="1" applyBorder="1" applyAlignment="1" applyProtection="1">
      <alignment horizontal="right" vertical="center"/>
    </xf>
    <xf numFmtId="37" fontId="63" fillId="0" borderId="0" xfId="0" applyNumberFormat="1" applyFont="1" applyAlignment="1" applyProtection="1">
      <alignment horizontal="center" vertical="center"/>
    </xf>
    <xf numFmtId="193" fontId="63" fillId="0" borderId="0" xfId="0" applyNumberFormat="1" applyFont="1" applyAlignment="1" applyProtection="1">
      <alignment vertical="center"/>
    </xf>
    <xf numFmtId="4" fontId="48" fillId="0" borderId="0" xfId="0" applyNumberFormat="1" applyFont="1" applyAlignment="1" applyProtection="1">
      <alignment vertical="center"/>
    </xf>
    <xf numFmtId="0" fontId="48" fillId="0" borderId="0" xfId="0" quotePrefix="1" applyFont="1" applyAlignment="1" applyProtection="1">
      <alignment vertical="center"/>
    </xf>
    <xf numFmtId="191" fontId="63" fillId="0" borderId="0" xfId="0" applyNumberFormat="1" applyFont="1" applyAlignment="1" applyProtection="1">
      <alignment horizontal="right" vertical="center"/>
    </xf>
    <xf numFmtId="191" fontId="48" fillId="0" borderId="0" xfId="1" applyNumberFormat="1" applyFont="1" applyAlignment="1" applyProtection="1">
      <alignment horizontal="right" vertical="center"/>
    </xf>
    <xf numFmtId="37" fontId="63" fillId="0" borderId="0" xfId="0" applyNumberFormat="1" applyFont="1" applyBorder="1" applyAlignment="1" applyProtection="1">
      <alignment horizontal="center" vertical="center"/>
    </xf>
    <xf numFmtId="193" fontId="63" fillId="0" borderId="0" xfId="0" applyNumberFormat="1" applyFont="1" applyBorder="1" applyAlignment="1" applyProtection="1">
      <alignment vertical="center"/>
    </xf>
    <xf numFmtId="4" fontId="48" fillId="0" borderId="0" xfId="0" applyNumberFormat="1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191" fontId="63" fillId="0" borderId="0" xfId="0" applyNumberFormat="1" applyFont="1" applyBorder="1" applyAlignment="1" applyProtection="1">
      <alignment horizontal="right" vertical="center"/>
    </xf>
    <xf numFmtId="191" fontId="48" fillId="0" borderId="0" xfId="1" applyNumberFormat="1" applyFont="1" applyBorder="1" applyAlignment="1" applyProtection="1">
      <alignment horizontal="right" vertical="center"/>
    </xf>
    <xf numFmtId="0" fontId="63" fillId="0" borderId="0" xfId="0" applyFont="1" applyBorder="1" applyAlignment="1" applyProtection="1">
      <alignment horizontal="right" vertical="center"/>
    </xf>
    <xf numFmtId="39" fontId="67" fillId="0" borderId="0" xfId="0" applyNumberFormat="1" applyFont="1" applyBorder="1" applyAlignment="1" applyProtection="1">
      <alignment horizontal="center" vertical="center"/>
    </xf>
    <xf numFmtId="0" fontId="64" fillId="0" borderId="227" xfId="0" quotePrefix="1" applyFont="1" applyBorder="1" applyAlignment="1" applyProtection="1">
      <alignment horizontal="center" vertical="center"/>
    </xf>
    <xf numFmtId="0" fontId="64" fillId="0" borderId="228" xfId="0" quotePrefix="1" applyFont="1" applyBorder="1" applyAlignment="1" applyProtection="1">
      <alignment horizontal="center" vertical="center"/>
    </xf>
    <xf numFmtId="3" fontId="64" fillId="0" borderId="229" xfId="0" applyNumberFormat="1" applyFont="1" applyBorder="1" applyAlignment="1" applyProtection="1">
      <alignment horizontal="center" vertical="center"/>
    </xf>
    <xf numFmtId="0" fontId="5" fillId="0" borderId="0" xfId="6" applyFont="1" applyBorder="1" applyAlignment="1" applyProtection="1"/>
    <xf numFmtId="0" fontId="63" fillId="0" borderId="15" xfId="0" applyFont="1" applyBorder="1" applyAlignment="1" applyProtection="1">
      <alignment horizontal="right" vertical="center"/>
    </xf>
    <xf numFmtId="39" fontId="67" fillId="0" borderId="15" xfId="0" applyNumberFormat="1" applyFont="1" applyBorder="1" applyAlignment="1" applyProtection="1">
      <alignment horizontal="center" vertical="center"/>
    </xf>
    <xf numFmtId="0" fontId="64" fillId="0" borderId="230" xfId="0" quotePrefix="1" applyFont="1" applyBorder="1" applyAlignment="1" applyProtection="1">
      <alignment horizontal="center" vertical="center"/>
    </xf>
    <xf numFmtId="0" fontId="64" fillId="0" borderId="231" xfId="0" quotePrefix="1" applyFont="1" applyBorder="1" applyAlignment="1" applyProtection="1">
      <alignment horizontal="center" vertical="center"/>
    </xf>
    <xf numFmtId="3" fontId="64" fillId="0" borderId="232" xfId="0" applyNumberFormat="1" applyFont="1" applyBorder="1" applyAlignment="1" applyProtection="1">
      <alignment horizontal="center" vertical="center"/>
    </xf>
    <xf numFmtId="0" fontId="63" fillId="0" borderId="15" xfId="6" applyFont="1" applyBorder="1" applyAlignment="1" applyProtection="1">
      <alignment horizontal="right" vertical="center"/>
    </xf>
    <xf numFmtId="0" fontId="5" fillId="0" borderId="15" xfId="6" applyFont="1" applyBorder="1" applyAlignment="1" applyProtection="1"/>
    <xf numFmtId="191" fontId="67" fillId="0" borderId="15" xfId="6" applyNumberFormat="1" applyFont="1" applyBorder="1" applyAlignment="1" applyProtection="1">
      <alignment horizontal="right" vertical="center"/>
    </xf>
    <xf numFmtId="9" fontId="63" fillId="0" borderId="0" xfId="0" quotePrefix="1" applyNumberFormat="1" applyFont="1" applyBorder="1" applyAlignment="1" applyProtection="1">
      <alignment horizontal="right" vertical="center"/>
    </xf>
    <xf numFmtId="191" fontId="42" fillId="0" borderId="0" xfId="8" applyNumberFormat="1" applyFont="1" applyBorder="1" applyAlignment="1" applyProtection="1">
      <alignment horizontal="right" vertical="center"/>
    </xf>
    <xf numFmtId="3" fontId="64" fillId="0" borderId="0" xfId="0" applyNumberFormat="1" applyFont="1" applyBorder="1" applyAlignment="1" applyProtection="1">
      <alignment horizontal="center" vertical="center"/>
    </xf>
    <xf numFmtId="0" fontId="64" fillId="0" borderId="0" xfId="0" quotePrefix="1" applyFont="1" applyBorder="1" applyAlignment="1" applyProtection="1">
      <alignment horizontal="left" vertical="center"/>
    </xf>
    <xf numFmtId="44" fontId="64" fillId="0" borderId="0" xfId="2" applyFont="1" applyBorder="1" applyAlignment="1" applyProtection="1">
      <alignment vertical="center"/>
    </xf>
    <xf numFmtId="192" fontId="63" fillId="0" borderId="0" xfId="0" applyNumberFormat="1" applyFont="1" applyBorder="1" applyAlignment="1" applyProtection="1">
      <alignment vertical="center"/>
    </xf>
    <xf numFmtId="0" fontId="63" fillId="0" borderId="0" xfId="0" applyFont="1" applyBorder="1" applyAlignment="1" applyProtection="1">
      <alignment vertical="center"/>
    </xf>
    <xf numFmtId="3" fontId="48" fillId="0" borderId="0" xfId="8" applyNumberFormat="1" applyFont="1" applyBorder="1" applyAlignment="1" applyProtection="1">
      <alignment horizontal="right" vertical="center"/>
    </xf>
    <xf numFmtId="0" fontId="42" fillId="0" borderId="0" xfId="6" applyFont="1" applyAlignment="1" applyProtection="1"/>
    <xf numFmtId="0" fontId="67" fillId="0" borderId="0" xfId="6" applyFont="1" applyBorder="1" applyAlignment="1" applyProtection="1">
      <alignment horizontal="center" vertical="center"/>
    </xf>
    <xf numFmtId="37" fontId="63" fillId="0" borderId="0" xfId="6" applyNumberFormat="1" applyFont="1" applyBorder="1" applyAlignment="1" applyProtection="1">
      <alignment vertical="center"/>
    </xf>
    <xf numFmtId="0" fontId="70" fillId="0" borderId="225" xfId="6" applyFont="1" applyBorder="1" applyAlignment="1" applyProtection="1">
      <alignment horizontal="center" vertical="center"/>
      <protection locked="0"/>
    </xf>
    <xf numFmtId="9" fontId="63" fillId="0" borderId="0" xfId="0" quotePrefix="1" applyNumberFormat="1" applyFont="1" applyAlignment="1" applyProtection="1">
      <alignment horizontal="right" vertical="center"/>
    </xf>
    <xf numFmtId="194" fontId="63" fillId="0" borderId="0" xfId="0" applyNumberFormat="1" applyFont="1" applyAlignment="1" applyProtection="1">
      <alignment vertical="center"/>
    </xf>
    <xf numFmtId="170" fontId="48" fillId="0" borderId="0" xfId="0" quotePrefix="1" applyNumberFormat="1" applyFont="1" applyAlignment="1" applyProtection="1">
      <alignment vertical="center"/>
    </xf>
    <xf numFmtId="1" fontId="63" fillId="0" borderId="0" xfId="0" applyNumberFormat="1" applyFont="1" applyAlignment="1" applyProtection="1">
      <alignment horizontal="right" vertical="center"/>
    </xf>
    <xf numFmtId="1" fontId="63" fillId="0" borderId="0" xfId="6" applyNumberFormat="1" applyFont="1" applyAlignment="1" applyProtection="1">
      <alignment horizontal="right" vertical="center"/>
    </xf>
    <xf numFmtId="1" fontId="48" fillId="0" borderId="0" xfId="1" applyNumberFormat="1" applyFont="1" applyAlignment="1" applyProtection="1">
      <alignment horizontal="right" vertical="center"/>
    </xf>
    <xf numFmtId="9" fontId="63" fillId="0" borderId="1" xfId="0" quotePrefix="1" applyNumberFormat="1" applyFont="1" applyBorder="1" applyAlignment="1" applyProtection="1">
      <alignment horizontal="right" vertical="center"/>
    </xf>
    <xf numFmtId="194" fontId="63" fillId="0" borderId="1" xfId="0" applyNumberFormat="1" applyFont="1" applyBorder="1" applyAlignment="1" applyProtection="1">
      <alignment vertical="center"/>
    </xf>
    <xf numFmtId="193" fontId="63" fillId="0" borderId="1" xfId="0" applyNumberFormat="1" applyFont="1" applyBorder="1" applyAlignment="1" applyProtection="1">
      <alignment vertical="center"/>
    </xf>
    <xf numFmtId="4" fontId="48" fillId="0" borderId="1" xfId="0" applyNumberFormat="1" applyFont="1" applyBorder="1" applyAlignment="1" applyProtection="1">
      <alignment vertical="center"/>
    </xf>
    <xf numFmtId="170" fontId="48" fillId="0" borderId="1" xfId="0" quotePrefix="1" applyNumberFormat="1" applyFont="1" applyBorder="1" applyAlignment="1" applyProtection="1">
      <alignment vertical="center"/>
    </xf>
    <xf numFmtId="1" fontId="63" fillId="0" borderId="1" xfId="6" applyNumberFormat="1" applyFont="1" applyBorder="1" applyAlignment="1" applyProtection="1">
      <alignment horizontal="right" vertical="center"/>
    </xf>
    <xf numFmtId="1" fontId="48" fillId="0" borderId="1" xfId="1" applyNumberFormat="1" applyFont="1" applyBorder="1" applyAlignment="1" applyProtection="1">
      <alignment horizontal="right" vertical="center"/>
    </xf>
    <xf numFmtId="170" fontId="63" fillId="0" borderId="210" xfId="0" applyNumberFormat="1" applyFont="1" applyBorder="1" applyAlignment="1" applyProtection="1">
      <alignment horizontal="right" vertical="center"/>
    </xf>
    <xf numFmtId="37" fontId="67" fillId="0" borderId="0" xfId="0" applyNumberFormat="1" applyFont="1" applyBorder="1" applyAlignment="1" applyProtection="1">
      <alignment horizontal="center" vertical="center"/>
    </xf>
    <xf numFmtId="1" fontId="63" fillId="0" borderId="12" xfId="6" applyNumberFormat="1" applyFont="1" applyBorder="1" applyAlignment="1" applyProtection="1">
      <alignment horizontal="right" vertical="center"/>
    </xf>
    <xf numFmtId="1" fontId="63" fillId="0" borderId="0" xfId="6" applyNumberFormat="1" applyFont="1" applyBorder="1" applyAlignment="1" applyProtection="1">
      <alignment horizontal="right" vertical="center"/>
    </xf>
    <xf numFmtId="170" fontId="63" fillId="0" borderId="0" xfId="0" applyNumberFormat="1" applyFont="1" applyBorder="1" applyAlignment="1" applyProtection="1">
      <alignment horizontal="right" vertical="center"/>
    </xf>
    <xf numFmtId="3" fontId="64" fillId="0" borderId="227" xfId="0" applyNumberFormat="1" applyFont="1" applyBorder="1" applyAlignment="1" applyProtection="1">
      <alignment horizontal="center" vertical="center"/>
    </xf>
    <xf numFmtId="0" fontId="64" fillId="0" borderId="228" xfId="0" quotePrefix="1" applyFont="1" applyBorder="1" applyAlignment="1" applyProtection="1">
      <alignment horizontal="left" vertical="center"/>
    </xf>
    <xf numFmtId="44" fontId="64" fillId="0" borderId="229" xfId="2" applyFont="1" applyBorder="1" applyAlignment="1" applyProtection="1">
      <alignment vertical="center"/>
    </xf>
    <xf numFmtId="1" fontId="67" fillId="0" borderId="0" xfId="6" applyNumberFormat="1" applyFont="1" applyBorder="1" applyAlignment="1" applyProtection="1">
      <alignment horizontal="right" vertical="center"/>
    </xf>
    <xf numFmtId="1" fontId="42" fillId="0" borderId="0" xfId="1" applyNumberFormat="1" applyFont="1" applyAlignment="1" applyProtection="1">
      <alignment horizontal="right" vertical="center"/>
    </xf>
    <xf numFmtId="1" fontId="48" fillId="0" borderId="0" xfId="8" applyNumberFormat="1" applyFont="1" applyBorder="1" applyAlignment="1" applyProtection="1">
      <alignment horizontal="right" vertical="center"/>
    </xf>
    <xf numFmtId="0" fontId="67" fillId="0" borderId="0" xfId="6" applyFont="1" applyAlignment="1" applyProtection="1">
      <alignment horizontal="center" vertical="center"/>
    </xf>
    <xf numFmtId="1" fontId="63" fillId="0" borderId="0" xfId="6" applyNumberFormat="1" applyFont="1" applyAlignment="1" applyProtection="1">
      <alignment vertical="center"/>
    </xf>
    <xf numFmtId="0" fontId="67" fillId="0" borderId="1" xfId="6" quotePrefix="1" applyFont="1" applyBorder="1" applyAlignment="1" applyProtection="1">
      <alignment horizontal="left" vertical="center"/>
    </xf>
    <xf numFmtId="0" fontId="70" fillId="0" borderId="1" xfId="6" applyFont="1" applyBorder="1" applyAlignment="1" applyProtection="1">
      <alignment horizontal="center" vertical="center"/>
      <protection locked="0"/>
    </xf>
    <xf numFmtId="1" fontId="63" fillId="0" borderId="1" xfId="6" applyNumberFormat="1" applyFont="1" applyBorder="1" applyAlignment="1" applyProtection="1">
      <alignment vertical="center"/>
    </xf>
    <xf numFmtId="194" fontId="63" fillId="0" borderId="0" xfId="0" applyNumberFormat="1" applyFont="1" applyBorder="1" applyAlignment="1" applyProtection="1">
      <alignment vertical="center"/>
    </xf>
    <xf numFmtId="0" fontId="48" fillId="0" borderId="1" xfId="6" applyFont="1" applyBorder="1" applyAlignment="1" applyProtection="1">
      <alignment vertical="center"/>
    </xf>
    <xf numFmtId="170" fontId="48" fillId="0" borderId="0" xfId="0" quotePrefix="1" applyNumberFormat="1" applyFont="1" applyBorder="1" applyAlignment="1" applyProtection="1">
      <alignment vertical="center"/>
    </xf>
    <xf numFmtId="1" fontId="63" fillId="0" borderId="0" xfId="0" applyNumberFormat="1" applyFont="1" applyBorder="1" applyAlignment="1" applyProtection="1">
      <alignment horizontal="right" vertical="center"/>
    </xf>
    <xf numFmtId="1" fontId="48" fillId="0" borderId="0" xfId="1" applyNumberFormat="1" applyFont="1" applyBorder="1" applyAlignment="1" applyProtection="1">
      <alignment horizontal="right" vertical="center"/>
    </xf>
    <xf numFmtId="9" fontId="63" fillId="0" borderId="12" xfId="0" quotePrefix="1" applyNumberFormat="1" applyFont="1" applyBorder="1" applyAlignment="1" applyProtection="1">
      <alignment horizontal="right" vertical="center"/>
    </xf>
    <xf numFmtId="37" fontId="67" fillId="0" borderId="12" xfId="0" applyNumberFormat="1" applyFont="1" applyBorder="1" applyAlignment="1" applyProtection="1">
      <alignment horizontal="center" vertical="center"/>
    </xf>
    <xf numFmtId="193" fontId="63" fillId="0" borderId="12" xfId="0" applyNumberFormat="1" applyFont="1" applyBorder="1" applyAlignment="1" applyProtection="1">
      <alignment vertical="center"/>
    </xf>
    <xf numFmtId="170" fontId="48" fillId="0" borderId="12" xfId="0" quotePrefix="1" applyNumberFormat="1" applyFont="1" applyBorder="1" applyAlignment="1" applyProtection="1">
      <alignment vertical="center"/>
    </xf>
    <xf numFmtId="3" fontId="64" fillId="0" borderId="233" xfId="0" applyNumberFormat="1" applyFont="1" applyBorder="1" applyAlignment="1" applyProtection="1">
      <alignment horizontal="center" vertical="center"/>
    </xf>
    <xf numFmtId="0" fontId="64" fillId="0" borderId="234" xfId="0" quotePrefix="1" applyFont="1" applyBorder="1" applyAlignment="1" applyProtection="1">
      <alignment horizontal="left" vertical="center"/>
    </xf>
    <xf numFmtId="44" fontId="64" fillId="0" borderId="235" xfId="2" applyFont="1" applyBorder="1" applyAlignment="1" applyProtection="1">
      <alignment vertical="center"/>
    </xf>
    <xf numFmtId="0" fontId="67" fillId="0" borderId="1" xfId="6" applyFont="1" applyBorder="1" applyAlignment="1" applyProtection="1">
      <alignment horizontal="left" vertical="center"/>
    </xf>
    <xf numFmtId="37" fontId="63" fillId="0" borderId="1" xfId="6" applyNumberFormat="1" applyFont="1" applyBorder="1" applyAlignment="1" applyProtection="1">
      <alignment horizontal="right" vertical="center"/>
    </xf>
    <xf numFmtId="37" fontId="63" fillId="0" borderId="1" xfId="6" applyNumberFormat="1" applyFont="1" applyBorder="1" applyAlignment="1" applyProtection="1">
      <alignment vertical="center"/>
    </xf>
    <xf numFmtId="3" fontId="63" fillId="0" borderId="0" xfId="0" applyNumberFormat="1" applyFont="1" applyAlignment="1" applyProtection="1">
      <alignment horizontal="right" vertical="center"/>
    </xf>
    <xf numFmtId="3" fontId="63" fillId="0" borderId="0" xfId="6" applyNumberFormat="1" applyFont="1" applyAlignment="1" applyProtection="1">
      <alignment horizontal="right" vertical="center"/>
    </xf>
    <xf numFmtId="3" fontId="48" fillId="0" borderId="0" xfId="1" applyNumberFormat="1" applyFont="1" applyAlignment="1" applyProtection="1">
      <alignment horizontal="right" vertical="center"/>
    </xf>
    <xf numFmtId="3" fontId="63" fillId="0" borderId="0" xfId="0" applyNumberFormat="1" applyFont="1" applyBorder="1" applyAlignment="1" applyProtection="1">
      <alignment horizontal="right" vertical="center"/>
    </xf>
    <xf numFmtId="3" fontId="63" fillId="0" borderId="0" xfId="6" applyNumberFormat="1" applyFont="1" applyBorder="1" applyAlignment="1" applyProtection="1">
      <alignment horizontal="right" vertical="center"/>
    </xf>
    <xf numFmtId="3" fontId="48" fillId="0" borderId="0" xfId="1" applyNumberFormat="1" applyFont="1" applyBorder="1" applyAlignment="1" applyProtection="1">
      <alignment horizontal="right" vertical="center"/>
    </xf>
    <xf numFmtId="0" fontId="48" fillId="0" borderId="12" xfId="0" quotePrefix="1" applyFont="1" applyBorder="1" applyAlignment="1" applyProtection="1">
      <alignment vertical="center"/>
    </xf>
    <xf numFmtId="3" fontId="63" fillId="0" borderId="12" xfId="6" applyNumberFormat="1" applyFont="1" applyBorder="1" applyAlignment="1" applyProtection="1">
      <alignment horizontal="right" vertical="center"/>
    </xf>
    <xf numFmtId="0" fontId="73" fillId="0" borderId="234" xfId="0" quotePrefix="1" applyFont="1" applyBorder="1" applyAlignment="1" applyProtection="1">
      <alignment horizontal="left" vertical="center"/>
    </xf>
    <xf numFmtId="0" fontId="72" fillId="0" borderId="0" xfId="0" applyFont="1" applyAlignment="1" applyProtection="1">
      <alignment horizontal="center" vertical="center"/>
      <protection locked="0"/>
    </xf>
    <xf numFmtId="0" fontId="68" fillId="0" borderId="0" xfId="0" quotePrefix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3" fillId="0" borderId="0" xfId="0" applyFont="1" applyAlignment="1" applyProtection="1">
      <alignment vertical="center"/>
    </xf>
    <xf numFmtId="37" fontId="63" fillId="0" borderId="0" xfId="0" applyNumberFormat="1" applyFont="1" applyAlignment="1" applyProtection="1">
      <alignment horizontal="right" vertical="center"/>
    </xf>
    <xf numFmtId="37" fontId="63" fillId="0" borderId="0" xfId="0" applyNumberFormat="1" applyFont="1" applyAlignment="1" applyProtection="1">
      <alignment vertical="center"/>
    </xf>
    <xf numFmtId="0" fontId="67" fillId="0" borderId="1" xfId="0" quotePrefix="1" applyFont="1" applyBorder="1" applyAlignment="1" applyProtection="1">
      <alignment horizontal="left" vertical="center"/>
    </xf>
    <xf numFmtId="194" fontId="63" fillId="0" borderId="1" xfId="6" applyNumberFormat="1" applyFont="1" applyBorder="1" applyAlignment="1" applyProtection="1">
      <alignment vertical="center"/>
    </xf>
    <xf numFmtId="192" fontId="70" fillId="0" borderId="1" xfId="6" applyNumberFormat="1" applyFont="1" applyBorder="1" applyAlignment="1" applyProtection="1">
      <alignment horizontal="center" vertical="center"/>
    </xf>
    <xf numFmtId="0" fontId="63" fillId="0" borderId="1" xfId="0" applyFont="1" applyBorder="1" applyAlignment="1" applyProtection="1">
      <alignment vertical="center"/>
    </xf>
    <xf numFmtId="37" fontId="63" fillId="0" borderId="1" xfId="0" applyNumberFormat="1" applyFont="1" applyBorder="1" applyAlignment="1" applyProtection="1">
      <alignment horizontal="right" vertical="center"/>
    </xf>
    <xf numFmtId="0" fontId="63" fillId="0" borderId="0" xfId="0" applyFont="1" applyAlignment="1" applyProtection="1">
      <alignment horizontal="right" vertical="center"/>
    </xf>
    <xf numFmtId="0" fontId="48" fillId="0" borderId="1" xfId="0" quotePrefix="1" applyFont="1" applyBorder="1" applyAlignment="1" applyProtection="1">
      <alignment vertical="center"/>
    </xf>
    <xf numFmtId="0" fontId="63" fillId="0" borderId="1" xfId="0" applyFont="1" applyBorder="1" applyAlignment="1" applyProtection="1">
      <alignment horizontal="right" vertical="center"/>
    </xf>
    <xf numFmtId="3" fontId="48" fillId="0" borderId="1" xfId="1" applyNumberFormat="1" applyFont="1" applyBorder="1" applyAlignment="1" applyProtection="1">
      <alignment horizontal="right" vertical="center"/>
    </xf>
    <xf numFmtId="0" fontId="63" fillId="0" borderId="210" xfId="0" applyFont="1" applyBorder="1" applyAlignment="1" applyProtection="1">
      <alignment horizontal="right" vertical="center"/>
    </xf>
    <xf numFmtId="0" fontId="69" fillId="0" borderId="225" xfId="0" applyFont="1" applyBorder="1" applyAlignment="1" applyProtection="1">
      <alignment horizontal="left" vertical="center"/>
    </xf>
    <xf numFmtId="3" fontId="64" fillId="0" borderId="236" xfId="0" applyNumberFormat="1" applyFont="1" applyBorder="1" applyAlignment="1" applyProtection="1">
      <alignment horizontal="center" vertical="center"/>
    </xf>
    <xf numFmtId="0" fontId="73" fillId="0" borderId="237" xfId="0" quotePrefix="1" applyFont="1" applyBorder="1" applyAlignment="1" applyProtection="1">
      <alignment horizontal="left" vertical="center"/>
    </xf>
    <xf numFmtId="44" fontId="64" fillId="0" borderId="238" xfId="2" applyFont="1" applyBorder="1" applyAlignment="1" applyProtection="1">
      <alignment vertical="center"/>
    </xf>
    <xf numFmtId="0" fontId="0" fillId="0" borderId="225" xfId="0" applyBorder="1" applyAlignment="1" applyProtection="1">
      <alignment vertical="center"/>
    </xf>
    <xf numFmtId="0" fontId="63" fillId="0" borderId="225" xfId="0" applyFont="1" applyBorder="1" applyAlignment="1" applyProtection="1">
      <alignment vertical="center"/>
    </xf>
    <xf numFmtId="37" fontId="63" fillId="0" borderId="225" xfId="0" applyNumberFormat="1" applyFont="1" applyBorder="1" applyAlignment="1" applyProtection="1">
      <alignment horizontal="right" vertical="center"/>
    </xf>
    <xf numFmtId="37" fontId="63" fillId="0" borderId="225" xfId="0" applyNumberFormat="1" applyFont="1" applyBorder="1" applyAlignment="1" applyProtection="1">
      <alignment vertical="center"/>
    </xf>
    <xf numFmtId="0" fontId="68" fillId="0" borderId="225" xfId="6" applyFont="1" applyBorder="1" applyAlignment="1" applyProtection="1">
      <alignment horizontal="left" vertical="center"/>
    </xf>
    <xf numFmtId="0" fontId="48" fillId="0" borderId="0" xfId="6" applyFont="1" applyAlignment="1" applyProtection="1">
      <protection locked="0"/>
    </xf>
    <xf numFmtId="37" fontId="48" fillId="0" borderId="0" xfId="6" applyNumberFormat="1" applyFont="1" applyAlignment="1" applyProtection="1"/>
    <xf numFmtId="0" fontId="63" fillId="0" borderId="0" xfId="6" applyFont="1" applyAlignment="1" applyProtection="1">
      <alignment vertical="center"/>
      <protection locked="0"/>
    </xf>
    <xf numFmtId="0" fontId="56" fillId="0" borderId="0" xfId="6" applyFill="1" applyAlignment="1" applyProtection="1">
      <alignment vertical="center"/>
    </xf>
    <xf numFmtId="0" fontId="63" fillId="0" borderId="0" xfId="6" quotePrefix="1" applyFont="1" applyFill="1" applyAlignment="1" applyProtection="1">
      <alignment horizontal="left" vertical="center"/>
    </xf>
    <xf numFmtId="0" fontId="63" fillId="0" borderId="0" xfId="6" applyFont="1" applyFill="1" applyAlignment="1" applyProtection="1">
      <alignment vertical="center"/>
      <protection locked="0"/>
    </xf>
    <xf numFmtId="0" fontId="63" fillId="0" borderId="0" xfId="6" applyFont="1" applyFill="1" applyAlignment="1" applyProtection="1">
      <alignment vertical="center"/>
    </xf>
    <xf numFmtId="0" fontId="63" fillId="0" borderId="0" xfId="6" applyFont="1" applyFill="1" applyAlignment="1" applyProtection="1">
      <alignment horizontal="right" vertical="center"/>
    </xf>
    <xf numFmtId="37" fontId="63" fillId="0" borderId="0" xfId="6" applyNumberFormat="1" applyFont="1" applyFill="1" applyAlignment="1" applyProtection="1">
      <alignment horizontal="right" vertical="center"/>
    </xf>
    <xf numFmtId="0" fontId="63" fillId="0" borderId="0" xfId="6" applyFont="1" applyAlignment="1" applyProtection="1">
      <alignment horizontal="left" vertical="center"/>
      <protection locked="0"/>
    </xf>
    <xf numFmtId="0" fontId="63" fillId="0" borderId="225" xfId="6" applyFont="1" applyBorder="1" applyAlignment="1" applyProtection="1">
      <alignment vertical="center"/>
      <protection locked="0"/>
    </xf>
    <xf numFmtId="5" fontId="56" fillId="0" borderId="225" xfId="6" applyNumberFormat="1" applyFill="1" applyBorder="1" applyAlignment="1" applyProtection="1">
      <alignment horizontal="left" vertical="center"/>
    </xf>
    <xf numFmtId="0" fontId="56" fillId="0" borderId="225" xfId="6" applyFont="1" applyBorder="1" applyAlignment="1" applyProtection="1">
      <alignment vertical="center"/>
    </xf>
    <xf numFmtId="37" fontId="63" fillId="0" borderId="225" xfId="6" applyNumberFormat="1" applyFont="1" applyBorder="1" applyAlignment="1" applyProtection="1">
      <alignment horizontal="right" vertical="center"/>
      <protection locked="0"/>
    </xf>
    <xf numFmtId="0" fontId="67" fillId="0" borderId="0" xfId="6" applyFont="1" applyBorder="1" applyAlignment="1" applyProtection="1">
      <alignment vertical="center"/>
    </xf>
    <xf numFmtId="5" fontId="68" fillId="0" borderId="0" xfId="6" applyNumberFormat="1" applyFont="1" applyAlignment="1" applyProtection="1">
      <alignment vertical="center"/>
    </xf>
    <xf numFmtId="195" fontId="56" fillId="0" borderId="0" xfId="6" applyNumberFormat="1" applyAlignment="1" applyProtection="1">
      <alignment vertical="center"/>
    </xf>
    <xf numFmtId="0" fontId="74" fillId="0" borderId="0" xfId="6" applyFont="1" applyAlignment="1" applyProtection="1">
      <alignment vertical="center"/>
    </xf>
    <xf numFmtId="37" fontId="63" fillId="0" borderId="0" xfId="6" applyNumberFormat="1" applyFont="1" applyFill="1" applyBorder="1" applyAlignment="1" applyProtection="1">
      <alignment horizontal="right" vertical="center"/>
      <protection locked="0"/>
    </xf>
    <xf numFmtId="0" fontId="63" fillId="0" borderId="225" xfId="6" applyFont="1" applyFill="1" applyBorder="1" applyAlignment="1" applyProtection="1">
      <alignment horizontal="left" vertical="center"/>
      <protection locked="0"/>
    </xf>
    <xf numFmtId="0" fontId="63" fillId="0" borderId="225" xfId="6" applyFont="1" applyFill="1" applyBorder="1" applyAlignment="1" applyProtection="1">
      <alignment vertical="center"/>
    </xf>
    <xf numFmtId="0" fontId="56" fillId="0" borderId="225" xfId="6" applyFill="1" applyBorder="1" applyAlignment="1" applyProtection="1">
      <alignment vertical="center"/>
    </xf>
    <xf numFmtId="195" fontId="56" fillId="0" borderId="225" xfId="6" applyNumberFormat="1" applyFill="1" applyBorder="1" applyAlignment="1" applyProtection="1">
      <alignment vertical="center"/>
    </xf>
    <xf numFmtId="37" fontId="63" fillId="0" borderId="225" xfId="6" applyNumberFormat="1" applyFont="1" applyFill="1" applyBorder="1" applyAlignment="1" applyProtection="1">
      <alignment horizontal="right" vertical="center"/>
      <protection locked="0"/>
    </xf>
    <xf numFmtId="37" fontId="63" fillId="0" borderId="225" xfId="6" applyNumberFormat="1" applyFont="1" applyFill="1" applyBorder="1" applyAlignment="1" applyProtection="1">
      <alignment vertical="center"/>
    </xf>
    <xf numFmtId="37" fontId="63" fillId="0" borderId="225" xfId="6" applyNumberFormat="1" applyFont="1" applyFill="1" applyBorder="1" applyAlignment="1" applyProtection="1">
      <alignment horizontal="right" vertical="center"/>
    </xf>
    <xf numFmtId="0" fontId="67" fillId="0" borderId="0" xfId="6" applyFont="1" applyFill="1" applyBorder="1" applyAlignment="1" applyProtection="1">
      <alignment horizontal="left" vertical="center"/>
    </xf>
    <xf numFmtId="0" fontId="67" fillId="0" borderId="0" xfId="6" applyFont="1" applyFill="1" applyBorder="1" applyAlignment="1" applyProtection="1">
      <alignment vertical="center"/>
    </xf>
    <xf numFmtId="0" fontId="67" fillId="0" borderId="0" xfId="6" applyFont="1" applyFill="1" applyAlignment="1" applyProtection="1">
      <alignment horizontal="center" vertical="center"/>
    </xf>
    <xf numFmtId="0" fontId="56" fillId="0" borderId="0" xfId="6" applyFill="1" applyBorder="1" applyAlignment="1" applyProtection="1">
      <alignment vertical="center"/>
    </xf>
    <xf numFmtId="0" fontId="75" fillId="0" borderId="0" xfId="6" applyFont="1" applyAlignment="1" applyProtection="1">
      <alignment horizontal="left" vertical="center"/>
    </xf>
    <xf numFmtId="0" fontId="76" fillId="0" borderId="34" xfId="6" applyFont="1" applyBorder="1" applyAlignment="1" applyProtection="1">
      <alignment horizontal="center" vertical="center"/>
    </xf>
    <xf numFmtId="0" fontId="77" fillId="0" borderId="34" xfId="6" applyFont="1" applyBorder="1" applyAlignment="1" applyProtection="1">
      <alignment vertical="center"/>
    </xf>
    <xf numFmtId="0" fontId="56" fillId="0" borderId="5" xfId="6" applyBorder="1" applyAlignment="1" applyProtection="1">
      <alignment vertical="center"/>
    </xf>
    <xf numFmtId="0" fontId="77" fillId="0" borderId="34" xfId="6" applyFont="1" applyBorder="1" applyAlignment="1" applyProtection="1">
      <alignment horizontal="right" vertical="center"/>
    </xf>
    <xf numFmtId="164" fontId="78" fillId="2" borderId="5" xfId="3" applyNumberFormat="1" applyFont="1" applyFill="1" applyBorder="1" applyAlignment="1" applyProtection="1">
      <alignment horizontal="left" vertical="center"/>
      <protection locked="0"/>
    </xf>
    <xf numFmtId="37" fontId="63" fillId="0" borderId="47" xfId="6" applyNumberFormat="1" applyFont="1" applyBorder="1" applyAlignment="1" applyProtection="1">
      <alignment vertical="center"/>
    </xf>
    <xf numFmtId="0" fontId="65" fillId="0" borderId="0" xfId="6" applyFont="1" applyFill="1" applyAlignment="1" applyProtection="1">
      <alignment horizontal="center" vertical="center"/>
    </xf>
    <xf numFmtId="9" fontId="12" fillId="0" borderId="0" xfId="6" applyNumberFormat="1" applyFont="1" applyFill="1" applyAlignment="1" applyProtection="1">
      <alignment horizontal="right" vertical="center"/>
    </xf>
    <xf numFmtId="0" fontId="26" fillId="0" borderId="0" xfId="0" quotePrefix="1" applyFont="1" applyAlignment="1" applyProtection="1">
      <alignment horizontal="left"/>
      <protection locked="0"/>
    </xf>
    <xf numFmtId="0" fontId="22" fillId="0" borderId="0" xfId="0" applyFont="1" applyFill="1" applyAlignment="1" applyProtection="1">
      <alignment vertical="center"/>
    </xf>
    <xf numFmtId="0" fontId="63" fillId="0" borderId="0" xfId="0" applyFont="1" applyFill="1" applyAlignment="1" applyProtection="1">
      <alignment horizontal="right" vertical="center"/>
    </xf>
    <xf numFmtId="37" fontId="26" fillId="0" borderId="0" xfId="0" applyNumberFormat="1" applyFont="1" applyProtection="1">
      <protection locked="0"/>
    </xf>
    <xf numFmtId="37" fontId="63" fillId="0" borderId="0" xfId="0" applyNumberFormat="1" applyFont="1" applyFill="1" applyAlignment="1" applyProtection="1">
      <alignment horizontal="right" vertical="center"/>
    </xf>
    <xf numFmtId="37" fontId="22" fillId="0" borderId="0" xfId="0" applyNumberFormat="1" applyFont="1" applyFill="1" applyAlignment="1" applyProtection="1">
      <alignment horizontal="right" vertical="center"/>
    </xf>
    <xf numFmtId="37" fontId="5" fillId="0" borderId="0" xfId="6" applyNumberFormat="1" applyFont="1" applyFill="1" applyAlignment="1" applyProtection="1">
      <alignment horizontal="center"/>
    </xf>
    <xf numFmtId="0" fontId="5" fillId="0" borderId="0" xfId="6" applyFont="1" applyFill="1" applyAlignment="1" applyProtection="1">
      <alignment horizontal="center"/>
    </xf>
    <xf numFmtId="9" fontId="12" fillId="0" borderId="0" xfId="5" applyNumberFormat="1" applyFont="1" applyFill="1" applyAlignment="1" applyProtection="1">
      <alignment horizontal="right" vertical="center"/>
    </xf>
    <xf numFmtId="0" fontId="22" fillId="0" borderId="0" xfId="0" applyFont="1" applyAlignment="1" applyProtection="1">
      <alignment horizontal="left"/>
      <protection locked="0"/>
    </xf>
    <xf numFmtId="0" fontId="26" fillId="0" borderId="0" xfId="0" applyFont="1" applyFill="1" applyAlignment="1" applyProtection="1">
      <alignment vertical="center"/>
    </xf>
    <xf numFmtId="37" fontId="26" fillId="0" borderId="0" xfId="0" applyNumberFormat="1" applyFont="1" applyFill="1" applyAlignment="1" applyProtection="1">
      <alignment vertical="center"/>
    </xf>
    <xf numFmtId="0" fontId="5" fillId="0" borderId="0" xfId="6" applyFont="1" applyFill="1" applyAlignment="1" applyProtection="1">
      <alignment vertical="center"/>
    </xf>
    <xf numFmtId="37" fontId="5" fillId="0" borderId="0" xfId="6" applyNumberFormat="1" applyFont="1" applyFill="1" applyAlignment="1" applyProtection="1"/>
    <xf numFmtId="37" fontId="22" fillId="0" borderId="0" xfId="0" applyNumberFormat="1" applyFont="1" applyFill="1" applyAlignment="1" applyProtection="1">
      <alignment vertical="center"/>
    </xf>
    <xf numFmtId="0" fontId="5" fillId="0" borderId="0" xfId="6" applyFont="1" applyFill="1" applyAlignment="1" applyProtection="1"/>
    <xf numFmtId="0" fontId="22" fillId="0" borderId="0" xfId="0" applyFont="1" applyFill="1" applyAlignment="1" applyProtection="1">
      <alignment horizontal="right" vertical="center"/>
    </xf>
    <xf numFmtId="0" fontId="22" fillId="0" borderId="0" xfId="0" quotePrefix="1" applyFont="1" applyFill="1" applyBorder="1" applyAlignment="1" applyProtection="1">
      <alignment horizontal="left"/>
      <protection locked="0"/>
    </xf>
    <xf numFmtId="0" fontId="22" fillId="0" borderId="0" xfId="0" applyFont="1" applyFill="1" applyBorder="1" applyProtection="1"/>
    <xf numFmtId="0" fontId="26" fillId="0" borderId="0" xfId="0" applyFont="1" applyFill="1" applyAlignment="1" applyProtection="1">
      <alignment horizontal="right" vertical="center"/>
    </xf>
    <xf numFmtId="0" fontId="22" fillId="0" borderId="0" xfId="0" quotePrefix="1" applyFont="1" applyBorder="1" applyAlignment="1" applyProtection="1">
      <alignment horizontal="left"/>
      <protection locked="0"/>
    </xf>
    <xf numFmtId="0" fontId="22" fillId="0" borderId="0" xfId="0" applyFont="1" applyBorder="1" applyProtection="1"/>
    <xf numFmtId="0" fontId="26" fillId="0" borderId="0" xfId="6" applyFont="1" applyAlignment="1" applyProtection="1"/>
    <xf numFmtId="0" fontId="23" fillId="0" borderId="0" xfId="0" applyFont="1" applyProtection="1"/>
    <xf numFmtId="37" fontId="22" fillId="0" borderId="0" xfId="0" applyNumberFormat="1" applyFont="1" applyBorder="1" applyProtection="1"/>
    <xf numFmtId="0" fontId="22" fillId="0" borderId="0" xfId="0" applyFont="1" applyProtection="1"/>
    <xf numFmtId="0" fontId="16" fillId="0" borderId="0" xfId="0" applyFont="1" applyProtection="1"/>
    <xf numFmtId="37" fontId="22" fillId="0" borderId="0" xfId="0" applyNumberFormat="1" applyFont="1" applyProtection="1"/>
    <xf numFmtId="0" fontId="22" fillId="0" borderId="0" xfId="0" quotePrefix="1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0" xfId="0" applyFont="1" applyProtection="1"/>
    <xf numFmtId="37" fontId="26" fillId="0" borderId="0" xfId="0" applyNumberFormat="1" applyFont="1" applyProtection="1"/>
    <xf numFmtId="0" fontId="16" fillId="0" borderId="0" xfId="0" applyFont="1" applyFill="1" applyProtection="1"/>
    <xf numFmtId="37" fontId="22" fillId="0" borderId="0" xfId="0" applyNumberFormat="1" applyFont="1" applyFill="1" applyBorder="1" applyProtection="1"/>
    <xf numFmtId="9" fontId="12" fillId="0" borderId="0" xfId="6" applyNumberFormat="1" applyFont="1" applyAlignment="1" applyProtection="1">
      <alignment horizontal="right" vertical="center"/>
    </xf>
    <xf numFmtId="0" fontId="79" fillId="0" borderId="0" xfId="0" applyFont="1" applyAlignment="1" applyProtection="1">
      <alignment horizontal="left"/>
      <protection locked="0"/>
    </xf>
    <xf numFmtId="0" fontId="79" fillId="0" borderId="0" xfId="0" applyFont="1" applyProtection="1"/>
    <xf numFmtId="0" fontId="80" fillId="0" borderId="0" xfId="0" applyFont="1" applyProtection="1"/>
    <xf numFmtId="37" fontId="79" fillId="0" borderId="0" xfId="0" applyNumberFormat="1" applyFont="1" applyProtection="1">
      <protection locked="0"/>
    </xf>
    <xf numFmtId="37" fontId="79" fillId="0" borderId="0" xfId="0" applyNumberFormat="1" applyFont="1" applyProtection="1"/>
    <xf numFmtId="0" fontId="81" fillId="0" borderId="0" xfId="0" applyFont="1" applyAlignment="1" applyProtection="1">
      <alignment horizontal="left"/>
    </xf>
    <xf numFmtId="0" fontId="63" fillId="0" borderId="0" xfId="0" applyFont="1" applyBorder="1" applyProtection="1"/>
    <xf numFmtId="37" fontId="63" fillId="0" borderId="0" xfId="0" applyNumberFormat="1" applyFont="1" applyBorder="1" applyProtection="1"/>
    <xf numFmtId="0" fontId="20" fillId="0" borderId="0" xfId="0" applyFont="1" applyProtection="1"/>
    <xf numFmtId="9" fontId="26" fillId="0" borderId="0" xfId="6" applyNumberFormat="1" applyFont="1" applyAlignment="1" applyProtection="1">
      <alignment horizontal="right" vertical="center"/>
    </xf>
    <xf numFmtId="0" fontId="26" fillId="0" borderId="0" xfId="0" applyFont="1" applyBorder="1" applyProtection="1"/>
    <xf numFmtId="37" fontId="26" fillId="0" borderId="0" xfId="0" applyNumberFormat="1" applyFont="1" applyBorder="1" applyProtection="1">
      <protection locked="0"/>
    </xf>
    <xf numFmtId="37" fontId="26" fillId="0" borderId="0" xfId="0" applyNumberFormat="1" applyFont="1" applyBorder="1" applyProtection="1"/>
    <xf numFmtId="0" fontId="26" fillId="0" borderId="0" xfId="6" applyFont="1" applyAlignment="1" applyProtection="1">
      <alignment vertical="center"/>
    </xf>
    <xf numFmtId="37" fontId="26" fillId="0" borderId="0" xfId="6" applyNumberFormat="1" applyFont="1" applyFill="1" applyAlignment="1" applyProtection="1"/>
    <xf numFmtId="0" fontId="22" fillId="0" borderId="0" xfId="0" applyFont="1" applyBorder="1" applyAlignment="1" applyProtection="1">
      <alignment horizontal="left"/>
      <protection locked="0"/>
    </xf>
    <xf numFmtId="0" fontId="75" fillId="0" borderId="0" xfId="0" applyFont="1" applyFill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37" fontId="26" fillId="0" borderId="0" xfId="0" applyNumberFormat="1" applyFont="1" applyAlignment="1" applyProtection="1">
      <alignment horizontal="right" vertical="center"/>
    </xf>
    <xf numFmtId="37" fontId="26" fillId="0" borderId="0" xfId="0" applyNumberFormat="1" applyFont="1" applyAlignment="1" applyProtection="1">
      <alignment vertical="center"/>
    </xf>
    <xf numFmtId="37" fontId="26" fillId="0" borderId="0" xfId="0" applyNumberFormat="1" applyFont="1" applyAlignment="1" applyProtection="1">
      <alignment horizontal="right" vertical="center"/>
      <protection locked="0"/>
    </xf>
    <xf numFmtId="0" fontId="5" fillId="0" borderId="0" xfId="6" applyFont="1" applyAlignment="1" applyProtection="1">
      <alignment horizontal="center"/>
    </xf>
    <xf numFmtId="3" fontId="26" fillId="0" borderId="0" xfId="6" applyNumberFormat="1" applyFont="1" applyAlignment="1" applyProtection="1"/>
    <xf numFmtId="37" fontId="26" fillId="0" borderId="0" xfId="6" applyNumberFormat="1" applyFont="1" applyAlignment="1" applyProtection="1"/>
    <xf numFmtId="0" fontId="26" fillId="0" borderId="0" xfId="0" applyFont="1" applyFill="1" applyAlignment="1" applyProtection="1">
      <alignment horizontal="left" vertical="center"/>
      <protection locked="0"/>
    </xf>
    <xf numFmtId="37" fontId="26" fillId="0" borderId="0" xfId="0" applyNumberFormat="1" applyFont="1" applyFill="1" applyAlignment="1" applyProtection="1">
      <alignment horizontal="right" vertical="center"/>
    </xf>
    <xf numFmtId="37" fontId="26" fillId="0" borderId="0" xfId="0" applyNumberFormat="1" applyFont="1" applyFill="1" applyAlignment="1" applyProtection="1">
      <alignment horizontal="right" vertical="center"/>
      <protection locked="0"/>
    </xf>
    <xf numFmtId="0" fontId="26" fillId="0" borderId="0" xfId="0" applyFont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vertical="center"/>
    </xf>
    <xf numFmtId="0" fontId="75" fillId="0" borderId="0" xfId="0" applyFont="1" applyAlignment="1" applyProtection="1">
      <alignment horizontal="left" vertical="center"/>
    </xf>
    <xf numFmtId="9" fontId="12" fillId="0" borderId="0" xfId="5" applyNumberFormat="1" applyFont="1" applyAlignment="1" applyProtection="1">
      <alignment horizontal="right" vertical="center"/>
    </xf>
    <xf numFmtId="9" fontId="82" fillId="0" borderId="0" xfId="6" applyNumberFormat="1" applyFont="1" applyAlignment="1" applyProtection="1">
      <alignment horizontal="right" vertical="center"/>
    </xf>
    <xf numFmtId="0" fontId="83" fillId="0" borderId="0" xfId="0" applyFont="1" applyFill="1" applyAlignment="1" applyProtection="1">
      <alignment vertical="center"/>
    </xf>
    <xf numFmtId="0" fontId="83" fillId="0" borderId="0" xfId="0" applyFont="1" applyAlignment="1" applyProtection="1">
      <alignment vertical="center"/>
    </xf>
    <xf numFmtId="0" fontId="26" fillId="0" borderId="0" xfId="0" quotePrefix="1" applyFont="1" applyFill="1" applyBorder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75" fillId="0" borderId="0" xfId="0" applyFont="1" applyFill="1" applyAlignment="1" applyProtection="1">
      <alignment horizontal="left" vertical="center"/>
      <protection locked="0"/>
    </xf>
    <xf numFmtId="0" fontId="5" fillId="0" borderId="226" xfId="6" applyFont="1" applyBorder="1" applyAlignment="1" applyProtection="1">
      <alignment vertical="center"/>
    </xf>
    <xf numFmtId="0" fontId="5" fillId="0" borderId="226" xfId="6" applyFont="1" applyBorder="1" applyAlignment="1" applyProtection="1"/>
    <xf numFmtId="0" fontId="67" fillId="0" borderId="226" xfId="6" applyFont="1" applyBorder="1" applyAlignment="1" applyProtection="1">
      <alignment vertical="center"/>
    </xf>
    <xf numFmtId="0" fontId="67" fillId="0" borderId="226" xfId="6" applyFont="1" applyBorder="1" applyAlignment="1" applyProtection="1">
      <alignment horizontal="right" vertical="center"/>
    </xf>
    <xf numFmtId="5" fontId="68" fillId="0" borderId="226" xfId="6" applyNumberFormat="1" applyFont="1" applyBorder="1" applyAlignment="1" applyProtection="1">
      <alignment horizontal="right"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84" fillId="0" borderId="34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horizontal="right" vertical="center"/>
    </xf>
    <xf numFmtId="0" fontId="63" fillId="0" borderId="5" xfId="0" applyFont="1" applyBorder="1" applyAlignment="1" applyProtection="1">
      <alignment horizontal="right" vertical="center"/>
    </xf>
    <xf numFmtId="191" fontId="6" fillId="0" borderId="47" xfId="1" applyNumberFormat="1" applyFont="1" applyBorder="1" applyAlignment="1" applyProtection="1">
      <alignment vertical="center"/>
    </xf>
    <xf numFmtId="0" fontId="56" fillId="0" borderId="34" xfId="6" applyBorder="1" applyAlignment="1" applyProtection="1">
      <alignment vertical="center"/>
    </xf>
    <xf numFmtId="0" fontId="56" fillId="0" borderId="5" xfId="6" applyFont="1" applyBorder="1" applyAlignment="1" applyProtection="1">
      <alignment horizontal="right" vertical="center"/>
    </xf>
    <xf numFmtId="0" fontId="63" fillId="0" borderId="5" xfId="6" applyFont="1" applyBorder="1" applyAlignment="1" applyProtection="1">
      <alignment horizontal="right" vertical="center"/>
    </xf>
    <xf numFmtId="5" fontId="68" fillId="0" borderId="5" xfId="6" applyNumberFormat="1" applyFont="1" applyBorder="1" applyAlignment="1" applyProtection="1">
      <alignment horizontal="right" vertical="center"/>
    </xf>
    <xf numFmtId="0" fontId="5" fillId="0" borderId="47" xfId="6" applyFont="1" applyBorder="1" applyAlignment="1" applyProtection="1">
      <alignment vertical="center"/>
    </xf>
    <xf numFmtId="0" fontId="13" fillId="0" borderId="0" xfId="6" applyFont="1" applyAlignment="1" applyProtection="1">
      <alignment vertical="center"/>
    </xf>
    <xf numFmtId="37" fontId="13" fillId="0" borderId="0" xfId="6" applyNumberFormat="1" applyFont="1" applyAlignment="1" applyProtection="1">
      <alignment horizontal="right" vertical="center"/>
    </xf>
    <xf numFmtId="0" fontId="13" fillId="0" borderId="0" xfId="6" applyFont="1" applyAlignment="1" applyProtection="1">
      <alignment horizontal="right" vertical="center"/>
    </xf>
    <xf numFmtId="0" fontId="85" fillId="0" borderId="0" xfId="6" applyFont="1" applyAlignment="1" applyProtection="1">
      <alignment horizontal="left" vertical="center"/>
    </xf>
    <xf numFmtId="0" fontId="85" fillId="0" borderId="0" xfId="6" applyFont="1" applyAlignment="1" applyProtection="1">
      <alignment vertical="center"/>
    </xf>
    <xf numFmtId="0" fontId="68" fillId="0" borderId="15" xfId="6" applyFont="1" applyBorder="1" applyAlignment="1" applyProtection="1">
      <alignment horizontal="left" vertical="center"/>
    </xf>
    <xf numFmtId="0" fontId="13" fillId="0" borderId="15" xfId="6" applyFont="1" applyBorder="1" applyAlignment="1" applyProtection="1">
      <alignment vertical="center"/>
    </xf>
    <xf numFmtId="195" fontId="86" fillId="0" borderId="0" xfId="6" applyNumberFormat="1" applyFont="1" applyAlignment="1" applyProtection="1">
      <alignment horizontal="right" vertical="center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3" fillId="0" borderId="23" xfId="6" applyFont="1" applyBorder="1" applyAlignment="1" applyProtection="1">
      <alignment vertical="center"/>
    </xf>
    <xf numFmtId="0" fontId="56" fillId="0" borderId="23" xfId="6" applyBorder="1" applyAlignment="1" applyProtection="1">
      <alignment vertical="center"/>
    </xf>
    <xf numFmtId="0" fontId="13" fillId="0" borderId="23" xfId="6" applyFont="1" applyBorder="1" applyAlignment="1" applyProtection="1">
      <alignment horizontal="right" vertical="center"/>
    </xf>
    <xf numFmtId="37" fontId="63" fillId="0" borderId="23" xfId="6" applyNumberFormat="1" applyFont="1" applyBorder="1" applyAlignment="1" applyProtection="1">
      <alignment horizontal="right" vertical="center"/>
    </xf>
    <xf numFmtId="37" fontId="13" fillId="0" borderId="0" xfId="0" applyNumberFormat="1" applyFont="1" applyProtection="1">
      <protection locked="0"/>
    </xf>
    <xf numFmtId="37" fontId="13" fillId="0" borderId="0" xfId="0" applyNumberFormat="1" applyFont="1" applyProtection="1"/>
    <xf numFmtId="0" fontId="13" fillId="0" borderId="0" xfId="6" applyFont="1" applyAlignment="1" applyProtection="1">
      <alignment horizontal="left" vertical="center"/>
    </xf>
    <xf numFmtId="0" fontId="13" fillId="0" borderId="0" xfId="0" applyFont="1" applyAlignment="1" applyProtection="1">
      <alignment horizontal="left"/>
      <protection locked="0"/>
    </xf>
    <xf numFmtId="37" fontId="13" fillId="0" borderId="0" xfId="0" applyNumberFormat="1" applyFont="1" applyAlignment="1" applyProtection="1">
      <alignment horizontal="right"/>
      <protection locked="0"/>
    </xf>
    <xf numFmtId="170" fontId="87" fillId="0" borderId="0" xfId="0" applyNumberFormat="1" applyFont="1" applyProtection="1">
      <protection locked="0"/>
    </xf>
    <xf numFmtId="0" fontId="13" fillId="0" borderId="0" xfId="6" applyFont="1" applyAlignment="1" applyProtection="1">
      <alignment vertical="center"/>
      <protection locked="0"/>
    </xf>
    <xf numFmtId="0" fontId="13" fillId="0" borderId="0" xfId="6" applyFont="1" applyAlignment="1" applyProtection="1">
      <alignment horizontal="left" vertical="center"/>
      <protection locked="0"/>
    </xf>
    <xf numFmtId="0" fontId="5" fillId="0" borderId="23" xfId="6" applyFont="1" applyBorder="1" applyAlignment="1" applyProtection="1"/>
    <xf numFmtId="0" fontId="67" fillId="0" borderId="23" xfId="6" applyFont="1" applyBorder="1" applyAlignment="1" applyProtection="1">
      <alignment vertical="center"/>
    </xf>
    <xf numFmtId="0" fontId="67" fillId="0" borderId="23" xfId="6" applyFont="1" applyBorder="1" applyAlignment="1" applyProtection="1">
      <alignment horizontal="right" vertical="center"/>
    </xf>
    <xf numFmtId="0" fontId="63" fillId="0" borderId="23" xfId="6" applyFont="1" applyBorder="1" applyAlignment="1" applyProtection="1">
      <alignment horizontal="right" vertical="center"/>
    </xf>
    <xf numFmtId="5" fontId="68" fillId="0" borderId="23" xfId="6" applyNumberFormat="1" applyFont="1" applyBorder="1" applyAlignment="1" applyProtection="1">
      <alignment horizontal="right" vertical="center"/>
    </xf>
    <xf numFmtId="0" fontId="69" fillId="0" borderId="15" xfId="6" applyFont="1" applyBorder="1" applyAlignment="1" applyProtection="1">
      <alignment vertical="center"/>
    </xf>
    <xf numFmtId="0" fontId="56" fillId="0" borderId="15" xfId="6" applyBorder="1" applyAlignment="1" applyProtection="1">
      <alignment vertical="center"/>
    </xf>
    <xf numFmtId="0" fontId="68" fillId="0" borderId="15" xfId="6" applyFont="1" applyBorder="1" applyAlignment="1" applyProtection="1">
      <alignment horizontal="right" vertical="center"/>
    </xf>
    <xf numFmtId="0" fontId="68" fillId="0" borderId="15" xfId="6" applyFont="1" applyBorder="1" applyAlignment="1" applyProtection="1">
      <alignment vertical="center"/>
    </xf>
    <xf numFmtId="0" fontId="68" fillId="0" borderId="15" xfId="6" applyFont="1" applyBorder="1" applyAlignment="1" applyProtection="1">
      <alignment horizontal="center" vertical="center"/>
    </xf>
    <xf numFmtId="0" fontId="88" fillId="0" borderId="0" xfId="6" applyFont="1" applyAlignment="1" applyProtection="1">
      <alignment horizontal="left" vertical="center"/>
    </xf>
    <xf numFmtId="0" fontId="88" fillId="0" borderId="0" xfId="6" applyFont="1" applyAlignment="1" applyProtection="1">
      <alignment vertical="center"/>
    </xf>
    <xf numFmtId="0" fontId="88" fillId="0" borderId="0" xfId="6" applyFont="1" applyAlignment="1" applyProtection="1">
      <alignment horizontal="right" vertical="center"/>
    </xf>
    <xf numFmtId="39" fontId="88" fillId="0" borderId="0" xfId="6" applyNumberFormat="1" applyFont="1" applyAlignment="1" applyProtection="1">
      <alignment vertical="center"/>
    </xf>
    <xf numFmtId="39" fontId="88" fillId="0" borderId="0" xfId="6" applyNumberFormat="1" applyFont="1" applyAlignment="1" applyProtection="1">
      <alignment horizontal="right" vertical="center"/>
    </xf>
    <xf numFmtId="0" fontId="88" fillId="0" borderId="1" xfId="6" applyFont="1" applyBorder="1" applyAlignment="1" applyProtection="1">
      <alignment horizontal="left" vertical="center"/>
    </xf>
    <xf numFmtId="0" fontId="88" fillId="0" borderId="1" xfId="6" applyFont="1" applyBorder="1" applyAlignment="1" applyProtection="1">
      <alignment vertical="center"/>
    </xf>
    <xf numFmtId="39" fontId="88" fillId="0" borderId="1" xfId="6" applyNumberFormat="1" applyFont="1" applyBorder="1" applyAlignment="1" applyProtection="1">
      <alignment vertical="center"/>
    </xf>
    <xf numFmtId="0" fontId="68" fillId="0" borderId="0" xfId="6" applyFont="1" applyAlignment="1" applyProtection="1">
      <alignment horizontal="right" vertical="center"/>
    </xf>
    <xf numFmtId="7" fontId="68" fillId="0" borderId="0" xfId="6" applyNumberFormat="1" applyFont="1" applyAlignment="1" applyProtection="1">
      <alignment vertical="center"/>
    </xf>
    <xf numFmtId="7" fontId="68" fillId="0" borderId="0" xfId="6" applyNumberFormat="1" applyFont="1" applyAlignment="1" applyProtection="1">
      <alignment horizontal="right" vertical="center"/>
    </xf>
    <xf numFmtId="0" fontId="88" fillId="0" borderId="15" xfId="6" applyFont="1" applyBorder="1" applyAlignment="1" applyProtection="1">
      <alignment horizontal="left" vertical="center"/>
    </xf>
    <xf numFmtId="0" fontId="88" fillId="0" borderId="15" xfId="6" applyFont="1" applyBorder="1" applyAlignment="1" applyProtection="1">
      <alignment vertical="center"/>
    </xf>
    <xf numFmtId="39" fontId="88" fillId="0" borderId="15" xfId="6" applyNumberFormat="1" applyFont="1" applyBorder="1" applyAlignment="1" applyProtection="1">
      <alignment vertical="center"/>
    </xf>
    <xf numFmtId="0" fontId="66" fillId="4" borderId="0" xfId="6" applyFont="1" applyFill="1" applyAlignment="1" applyProtection="1">
      <alignment vertical="center"/>
    </xf>
    <xf numFmtId="0" fontId="6" fillId="4" borderId="0" xfId="6" applyFont="1" applyFill="1" applyAlignment="1" applyProtection="1">
      <alignment vertical="center"/>
    </xf>
    <xf numFmtId="0" fontId="6" fillId="4" borderId="0" xfId="6" quotePrefix="1" applyFont="1" applyFill="1" applyAlignment="1" applyProtection="1">
      <alignment horizontal="right" vertical="center"/>
    </xf>
    <xf numFmtId="196" fontId="6" fillId="4" borderId="0" xfId="8" applyNumberFormat="1" applyFont="1" applyFill="1" applyAlignment="1" applyProtection="1">
      <alignment vertical="center"/>
    </xf>
    <xf numFmtId="196" fontId="6" fillId="4" borderId="0" xfId="6" applyNumberFormat="1" applyFont="1" applyFill="1" applyAlignment="1" applyProtection="1">
      <alignment vertical="center"/>
    </xf>
    <xf numFmtId="0" fontId="69" fillId="0" borderId="0" xfId="6" applyFont="1" applyAlignment="1" applyProtection="1">
      <alignment horizontal="center" vertical="center"/>
    </xf>
    <xf numFmtId="0" fontId="5" fillId="0" borderId="0" xfId="6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</xf>
    <xf numFmtId="0" fontId="48" fillId="0" borderId="0" xfId="0" applyFont="1" applyAlignment="1" applyProtection="1">
      <alignment vertical="center"/>
    </xf>
    <xf numFmtId="0" fontId="48" fillId="0" borderId="0" xfId="0" applyFont="1" applyAlignment="1" applyProtection="1">
      <alignment horizontal="left" vertical="center"/>
    </xf>
  </cellXfs>
  <cellStyles count="9">
    <cellStyle name="Comma" xfId="1" builtinId="3"/>
    <cellStyle name="Comma_APP" xfId="8"/>
    <cellStyle name="Currency" xfId="2" builtinId="4"/>
    <cellStyle name="Currency_APP" xfId="7"/>
    <cellStyle name="Normal" xfId="0" builtinId="0"/>
    <cellStyle name="Normal_A" xfId="3"/>
    <cellStyle name="Normal_APP" xfId="6"/>
    <cellStyle name="Normal_CASHFLOW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66040</xdr:colOff>
      <xdr:row>275</xdr:row>
      <xdr:rowOff>0</xdr:rowOff>
    </xdr:from>
    <xdr:to>
      <xdr:col>5</xdr:col>
      <xdr:colOff>874690</xdr:colOff>
      <xdr:row>275</xdr:row>
      <xdr:rowOff>0</xdr:rowOff>
    </xdr:to>
    <xdr:sp macro="" textlink="">
      <xdr:nvSpPr>
        <xdr:cNvPr id="2" name="Text 3"/>
        <xdr:cNvSpPr txBox="1">
          <a:spLocks noChangeArrowheads="1"/>
        </xdr:cNvSpPr>
      </xdr:nvSpPr>
      <xdr:spPr bwMode="auto">
        <a:xfrm>
          <a:off x="532765" y="57731025"/>
          <a:ext cx="64093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Les' equipment is in very good condition.  The large combines and tractors are shedded when not in use.  The equipment is all well used in the operation.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Wes/Loans/Copy%20of%20New%20RenewalPkg%20(2017)%20(00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NWDH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0-08-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kraich\Customers\E-F-G-H\Guys\GUY.G\EXCEL\RENWGG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\TIMC\MSOFFICE\EXCEL\ACTBUT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ustrnwlbl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M\TIMC\MSOFFICE\EXCEL\BS&amp;SP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"/>
      <sheetName val="DOC"/>
      <sheetName val="CROP PLAN"/>
      <sheetName val="APP"/>
      <sheetName val="BS-NEW"/>
      <sheetName val="SP"/>
      <sheetName val="LOC LTV"/>
      <sheetName val="New Loan"/>
      <sheetName val="CF"/>
      <sheetName val="CADJ"/>
      <sheetName val="LADJ"/>
      <sheetName val="TAX"/>
      <sheetName val="INC&amp;EXP"/>
      <sheetName val="BS-PRO"/>
      <sheetName val="LTV-PRFMA "/>
      <sheetName val="RATE"/>
      <sheetName val="GAIN-LOSS"/>
    </sheetNames>
    <sheetDataSet>
      <sheetData sheetId="0"/>
      <sheetData sheetId="1"/>
      <sheetData sheetId="2"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</sheetData>
      <sheetData sheetId="3">
        <row r="1">
          <cell r="A1" t="str">
            <v>[Name]</v>
          </cell>
        </row>
        <row r="2">
          <cell r="A2" t="str">
            <v>[Name]</v>
          </cell>
        </row>
        <row r="11">
          <cell r="B11" t="str">
            <v>[Date]</v>
          </cell>
        </row>
        <row r="17">
          <cell r="B17">
            <v>1E-8</v>
          </cell>
          <cell r="C17">
            <v>0</v>
          </cell>
          <cell r="J17">
            <v>0</v>
          </cell>
        </row>
        <row r="18">
          <cell r="B18">
            <v>9.9999999999999995E-8</v>
          </cell>
          <cell r="C18">
            <v>0</v>
          </cell>
        </row>
        <row r="21">
          <cell r="B21">
            <v>0</v>
          </cell>
          <cell r="C21">
            <v>0</v>
          </cell>
          <cell r="D21" t="str">
            <v xml:space="preserve">Term - </v>
          </cell>
          <cell r="E21">
            <v>0</v>
          </cell>
          <cell r="H21">
            <v>0</v>
          </cell>
          <cell r="J21">
            <v>0</v>
          </cell>
        </row>
        <row r="30">
          <cell r="B30">
            <v>0</v>
          </cell>
          <cell r="C30">
            <v>0</v>
          </cell>
          <cell r="D30" t="str">
            <v>Term - R/E</v>
          </cell>
          <cell r="E30">
            <v>0</v>
          </cell>
          <cell r="H30">
            <v>0</v>
          </cell>
          <cell r="J30">
            <v>0</v>
          </cell>
        </row>
        <row r="36">
          <cell r="B36">
            <v>1.0999999999999999E-7</v>
          </cell>
        </row>
        <row r="42">
          <cell r="B42">
            <v>0</v>
          </cell>
          <cell r="C42" t="str">
            <v>Bred Cows</v>
          </cell>
          <cell r="E42" t="str">
            <v>Running age</v>
          </cell>
          <cell r="H42">
            <v>0</v>
          </cell>
        </row>
        <row r="43">
          <cell r="C43">
            <v>0</v>
          </cell>
        </row>
        <row r="44">
          <cell r="B44">
            <v>0</v>
          </cell>
          <cell r="C44" t="str">
            <v>Bred Heifers</v>
          </cell>
          <cell r="E44" t="str">
            <v>2 yrs old</v>
          </cell>
          <cell r="H44">
            <v>0</v>
          </cell>
        </row>
        <row r="45">
          <cell r="C45">
            <v>0</v>
          </cell>
        </row>
        <row r="46">
          <cell r="B46">
            <v>0</v>
          </cell>
          <cell r="C46" t="str">
            <v>Replacement Heifers</v>
          </cell>
          <cell r="E46" t="str">
            <v>1 yr old</v>
          </cell>
          <cell r="H46">
            <v>0</v>
          </cell>
        </row>
        <row r="47">
          <cell r="C47">
            <v>0</v>
          </cell>
        </row>
        <row r="48">
          <cell r="B48">
            <v>0</v>
          </cell>
          <cell r="C48" t="str">
            <v>Herd Bulls</v>
          </cell>
          <cell r="H48">
            <v>0</v>
          </cell>
        </row>
        <row r="49">
          <cell r="C49">
            <v>0</v>
          </cell>
        </row>
        <row r="50">
          <cell r="B50">
            <v>0</v>
          </cell>
          <cell r="C50" t="str">
            <v>Bull - other</v>
          </cell>
          <cell r="H50">
            <v>0</v>
          </cell>
        </row>
        <row r="51">
          <cell r="C51">
            <v>0</v>
          </cell>
        </row>
        <row r="52">
          <cell r="B52">
            <v>0</v>
          </cell>
          <cell r="C52" t="str">
            <v>Cull cows</v>
          </cell>
          <cell r="H52">
            <v>0</v>
          </cell>
        </row>
        <row r="53">
          <cell r="C53">
            <v>0</v>
          </cell>
          <cell r="E53">
            <v>0</v>
          </cell>
        </row>
        <row r="54">
          <cell r="B54">
            <v>0</v>
          </cell>
          <cell r="C54" t="str">
            <v>Steer calves</v>
          </cell>
          <cell r="H54">
            <v>0</v>
          </cell>
        </row>
        <row r="55">
          <cell r="C55">
            <v>0</v>
          </cell>
          <cell r="E55">
            <v>0</v>
          </cell>
        </row>
        <row r="56">
          <cell r="B56">
            <v>0</v>
          </cell>
          <cell r="C56" t="str">
            <v>Heifer calves</v>
          </cell>
          <cell r="H56">
            <v>0</v>
          </cell>
        </row>
        <row r="57">
          <cell r="C57">
            <v>0</v>
          </cell>
          <cell r="E57">
            <v>0</v>
          </cell>
        </row>
        <row r="58">
          <cell r="B58">
            <v>0</v>
          </cell>
          <cell r="C58" t="str">
            <v>Late steers</v>
          </cell>
          <cell r="H58">
            <v>0</v>
          </cell>
        </row>
        <row r="59">
          <cell r="C59">
            <v>0</v>
          </cell>
          <cell r="E59">
            <v>0</v>
          </cell>
        </row>
        <row r="60">
          <cell r="B60">
            <v>0</v>
          </cell>
          <cell r="C60" t="str">
            <v>Late heifers</v>
          </cell>
          <cell r="H60">
            <v>0</v>
          </cell>
        </row>
        <row r="61">
          <cell r="C61">
            <v>0</v>
          </cell>
          <cell r="E61">
            <v>0</v>
          </cell>
        </row>
        <row r="65">
          <cell r="B65" t="str">
            <v>WHEAT</v>
          </cell>
        </row>
        <row r="70">
          <cell r="C70">
            <v>0</v>
          </cell>
          <cell r="H70">
            <v>0</v>
          </cell>
        </row>
        <row r="72">
          <cell r="B72" t="str">
            <v>PROSO MILLET</v>
          </cell>
        </row>
        <row r="76">
          <cell r="C76">
            <v>0</v>
          </cell>
          <cell r="H76">
            <v>0</v>
          </cell>
        </row>
        <row r="78">
          <cell r="B78" t="str">
            <v>CORN</v>
          </cell>
        </row>
        <row r="82">
          <cell r="C82">
            <v>0</v>
          </cell>
          <cell r="H82">
            <v>0</v>
          </cell>
        </row>
        <row r="84">
          <cell r="B84" t="str">
            <v>Other</v>
          </cell>
        </row>
        <row r="85">
          <cell r="H85">
            <v>0</v>
          </cell>
        </row>
        <row r="86">
          <cell r="H86">
            <v>0</v>
          </cell>
        </row>
        <row r="87">
          <cell r="H87">
            <v>0</v>
          </cell>
        </row>
        <row r="88">
          <cell r="C88">
            <v>0</v>
          </cell>
        </row>
        <row r="94">
          <cell r="B94" t="str">
            <v>Millet Hay</v>
          </cell>
        </row>
        <row r="98">
          <cell r="C98">
            <v>0</v>
          </cell>
          <cell r="H98">
            <v>0</v>
          </cell>
        </row>
        <row r="100">
          <cell r="B100" t="str">
            <v>Alfalfa Hay</v>
          </cell>
        </row>
        <row r="104">
          <cell r="C104">
            <v>0</v>
          </cell>
          <cell r="H104">
            <v>0</v>
          </cell>
        </row>
        <row r="106">
          <cell r="B106" t="str">
            <v>Grass Hay</v>
          </cell>
        </row>
        <row r="110">
          <cell r="C110">
            <v>0</v>
          </cell>
          <cell r="H110">
            <v>0</v>
          </cell>
        </row>
        <row r="112">
          <cell r="B112" t="str">
            <v>Other Hay</v>
          </cell>
        </row>
        <row r="116">
          <cell r="C116">
            <v>0</v>
          </cell>
          <cell r="H116">
            <v>0</v>
          </cell>
        </row>
        <row r="122">
          <cell r="B122" t="str">
            <v xml:space="preserve">WHEAT </v>
          </cell>
        </row>
        <row r="126">
          <cell r="C126">
            <v>0</v>
          </cell>
        </row>
        <row r="131">
          <cell r="H131">
            <v>0</v>
          </cell>
        </row>
        <row r="174">
          <cell r="B174" t="str">
            <v>ARC/PLC</v>
          </cell>
          <cell r="H174">
            <v>0</v>
          </cell>
        </row>
        <row r="175">
          <cell r="B175" t="str">
            <v>CSP</v>
          </cell>
          <cell r="H175">
            <v>0</v>
          </cell>
        </row>
        <row r="176">
          <cell r="B176" t="str">
            <v>CRP</v>
          </cell>
          <cell r="H176">
            <v>0</v>
          </cell>
        </row>
        <row r="177">
          <cell r="B177" t="str">
            <v>Disaster, etc.</v>
          </cell>
          <cell r="H177">
            <v>0</v>
          </cell>
        </row>
        <row r="188">
          <cell r="H188">
            <v>0</v>
          </cell>
        </row>
        <row r="191">
          <cell r="H191" t="str">
            <v>[date of inspection]</v>
          </cell>
        </row>
        <row r="256">
          <cell r="H256">
            <v>0</v>
          </cell>
        </row>
      </sheetData>
      <sheetData sheetId="4">
        <row r="20">
          <cell r="H20" t="str">
            <v xml:space="preserve"> </v>
          </cell>
        </row>
        <row r="21">
          <cell r="H21" t="str">
            <v xml:space="preserve"> </v>
          </cell>
        </row>
        <row r="22">
          <cell r="H22" t="str">
            <v xml:space="preserve"> </v>
          </cell>
        </row>
        <row r="23">
          <cell r="H23" t="str">
            <v xml:space="preserve"> </v>
          </cell>
        </row>
        <row r="24">
          <cell r="H24" t="str">
            <v xml:space="preserve"> </v>
          </cell>
        </row>
        <row r="25">
          <cell r="H25" t="str">
            <v xml:space="preserve"> </v>
          </cell>
        </row>
        <row r="26">
          <cell r="H26" t="str">
            <v xml:space="preserve"> </v>
          </cell>
        </row>
        <row r="27">
          <cell r="H27" t="str">
            <v xml:space="preserve"> </v>
          </cell>
        </row>
        <row r="28">
          <cell r="H28" t="str">
            <v xml:space="preserve"> </v>
          </cell>
        </row>
        <row r="29">
          <cell r="H29" t="str">
            <v xml:space="preserve"> </v>
          </cell>
        </row>
        <row r="30">
          <cell r="H30" t="str">
            <v xml:space="preserve"> </v>
          </cell>
        </row>
        <row r="31">
          <cell r="H31" t="str">
            <v xml:space="preserve"> </v>
          </cell>
        </row>
        <row r="32">
          <cell r="H32" t="str">
            <v xml:space="preserve"> </v>
          </cell>
        </row>
      </sheetData>
      <sheetData sheetId="5"/>
      <sheetData sheetId="6"/>
      <sheetData sheetId="7">
        <row r="44">
          <cell r="A44">
            <v>0</v>
          </cell>
        </row>
        <row r="49">
          <cell r="A49">
            <v>5</v>
          </cell>
        </row>
        <row r="50">
          <cell r="A50">
            <v>6.6000000000000003E-2</v>
          </cell>
        </row>
        <row r="51">
          <cell r="A51">
            <v>0</v>
          </cell>
        </row>
        <row r="52">
          <cell r="A52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</sheetData>
      <sheetData sheetId="8"/>
      <sheetData sheetId="9">
        <row r="56">
          <cell r="H56">
            <v>0</v>
          </cell>
        </row>
      </sheetData>
      <sheetData sheetId="10">
        <row r="44">
          <cell r="J44">
            <v>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CROPLAN"/>
      <sheetName val="CADJ"/>
      <sheetName val="RATE"/>
      <sheetName val="Actual99"/>
      <sheetName val="Actual00"/>
      <sheetName val="CASHFLOW"/>
      <sheetName val="APP (NA)"/>
      <sheetName val="APP"/>
      <sheetName val="FS"/>
      <sheetName val="FS-2"/>
      <sheetName val="APP0301"/>
      <sheetName val="FS Compost"/>
      <sheetName val="INVENTORY"/>
      <sheetName val="CROP PLAN"/>
      <sheetName val="CF"/>
      <sheetName val="LADJ"/>
      <sheetName val="New Loan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Proforma Bal.Sheet"/>
      <sheetName val="Statement Spread"/>
      <sheetName val="CASHFLOW"/>
    </sheetNames>
    <sheetDataSet>
      <sheetData sheetId="0"/>
      <sheetData sheetId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"/>
      <sheetName val="DOC"/>
      <sheetName val="BS-NEW"/>
      <sheetName val="SP"/>
      <sheetName val="APP"/>
      <sheetName val="LOC LTV"/>
      <sheetName val="New Loan"/>
      <sheetName val="CF"/>
      <sheetName val="CADJ"/>
      <sheetName val="LADJ"/>
      <sheetName val="TAX"/>
      <sheetName val="INC&amp;EXP"/>
      <sheetName val="RATE"/>
      <sheetName val="LTV-PRFMA "/>
      <sheetName val="BS-PRO"/>
      <sheetName val="CROPLAN"/>
      <sheetName val="Gain-Lo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"/>
      <sheetName val="BS-NEW"/>
      <sheetName val="CF"/>
      <sheetName val="CROP PLAN"/>
      <sheetName val="LADJ"/>
      <sheetName val="CADJ"/>
      <sheetName val="CADJ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9-99 Bal. Sheet"/>
      <sheetName val="Proforma Bal.Sheet"/>
      <sheetName val="Bal.Sheet Spread"/>
      <sheetName val="CASHFLOW"/>
      <sheetName val="APP"/>
      <sheetName val="LOC LTV"/>
      <sheetName val="FS"/>
      <sheetName val="SP"/>
      <sheetName val="CF "/>
      <sheetName val="CADJ"/>
      <sheetName val="LADJ"/>
      <sheetName val="PREPAIDS"/>
      <sheetName val="MACH LST"/>
      <sheetName val="FS Compost"/>
      <sheetName val="INVENTORY"/>
      <sheetName val="CROP PLAN"/>
      <sheetName val="CF"/>
      <sheetName val="New Loan"/>
      <sheetName val="Sheet1"/>
      <sheetName val="Sheet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0"/>
  <sheetViews>
    <sheetView topLeftCell="A156" zoomScale="80" zoomScaleNormal="80" zoomScaleSheetLayoutView="80" workbookViewId="0">
      <selection activeCell="D173" sqref="D173"/>
    </sheetView>
  </sheetViews>
  <sheetFormatPr defaultColWidth="8.77734375" defaultRowHeight="15"/>
  <cols>
    <col min="1" max="1" width="5.44140625" style="815" customWidth="1"/>
    <col min="2" max="2" width="14.77734375" style="815" customWidth="1"/>
    <col min="3" max="3" width="12.33203125" style="815" customWidth="1"/>
    <col min="4" max="4" width="25.77734375" style="815" customWidth="1"/>
    <col min="5" max="5" width="12.44140625" style="815" customWidth="1"/>
    <col min="6" max="6" width="14.77734375" style="815" customWidth="1"/>
    <col min="7" max="7" width="2" style="815" customWidth="1"/>
    <col min="8" max="8" width="18.44140625" style="815" customWidth="1"/>
    <col min="9" max="9" width="2" style="815" customWidth="1"/>
    <col min="10" max="10" width="18.44140625" style="815" customWidth="1"/>
    <col min="11" max="11" width="2.109375" style="815" customWidth="1"/>
    <col min="12" max="12" width="11.21875" style="815" customWidth="1"/>
    <col min="13" max="13" width="10.33203125" style="815" customWidth="1"/>
    <col min="14" max="16384" width="8.77734375" style="815"/>
  </cols>
  <sheetData>
    <row r="1" spans="1:13" ht="20.25">
      <c r="A1" s="809" t="s">
        <v>248</v>
      </c>
      <c r="B1" s="810"/>
      <c r="C1" s="811"/>
      <c r="D1" s="812"/>
      <c r="E1" s="813"/>
      <c r="F1" s="813"/>
      <c r="G1" s="814"/>
      <c r="H1" s="814"/>
      <c r="I1" s="811"/>
      <c r="J1" s="811"/>
      <c r="K1" s="811"/>
    </row>
    <row r="2" spans="1:13" ht="20.25">
      <c r="A2" s="809" t="s">
        <v>248</v>
      </c>
      <c r="B2" s="810"/>
      <c r="C2" s="811"/>
      <c r="D2" s="811"/>
      <c r="E2" s="811"/>
      <c r="F2" s="811"/>
      <c r="G2" s="811"/>
      <c r="H2" s="811"/>
      <c r="I2" s="811"/>
      <c r="J2" s="811"/>
      <c r="K2" s="811"/>
    </row>
    <row r="3" spans="1:13" ht="18">
      <c r="A3" s="816"/>
      <c r="B3" s="810"/>
      <c r="C3" s="811"/>
      <c r="D3" s="811"/>
      <c r="E3" s="817"/>
      <c r="F3" s="811"/>
      <c r="G3" s="811"/>
      <c r="H3" s="811"/>
      <c r="I3" s="811"/>
      <c r="J3" s="811"/>
      <c r="K3" s="811"/>
    </row>
    <row r="4" spans="1:13">
      <c r="A4" s="83" t="s">
        <v>249</v>
      </c>
      <c r="B4" s="810"/>
      <c r="C4" s="811"/>
      <c r="D4" s="811"/>
      <c r="E4" s="811"/>
      <c r="F4" s="811"/>
      <c r="G4" s="811"/>
      <c r="H4" s="811"/>
      <c r="I4" s="811"/>
      <c r="J4" s="811"/>
      <c r="K4" s="811"/>
    </row>
    <row r="5" spans="1:13">
      <c r="A5" s="83" t="s">
        <v>249</v>
      </c>
      <c r="B5" s="810"/>
      <c r="C5" s="811"/>
      <c r="D5" s="811"/>
      <c r="E5" s="811"/>
      <c r="F5" s="811"/>
      <c r="G5" s="811"/>
      <c r="H5" s="811"/>
      <c r="I5" s="811"/>
      <c r="J5" s="811"/>
      <c r="K5" s="811"/>
    </row>
    <row r="6" spans="1:13" ht="18">
      <c r="A6" s="83" t="s">
        <v>249</v>
      </c>
      <c r="B6" s="810"/>
      <c r="C6" s="811"/>
      <c r="I6" s="814"/>
      <c r="J6" s="814"/>
      <c r="K6" s="811"/>
    </row>
    <row r="7" spans="1:13" ht="18">
      <c r="A7" s="45"/>
      <c r="B7" s="810"/>
      <c r="C7" s="811"/>
      <c r="I7" s="814"/>
      <c r="J7" s="814"/>
      <c r="K7" s="811"/>
    </row>
    <row r="8" spans="1:13">
      <c r="A8" s="818" t="s">
        <v>250</v>
      </c>
      <c r="B8" s="810"/>
      <c r="C8" s="811"/>
      <c r="D8" s="811"/>
      <c r="E8" s="811"/>
      <c r="F8" s="811"/>
      <c r="G8" s="811"/>
      <c r="H8" s="811"/>
      <c r="I8" s="811"/>
      <c r="J8" s="811"/>
      <c r="K8" s="811"/>
    </row>
    <row r="9" spans="1:13">
      <c r="A9" s="818" t="s">
        <v>251</v>
      </c>
      <c r="B9" s="810"/>
      <c r="C9" s="811"/>
      <c r="D9" s="811"/>
      <c r="E9" s="811"/>
      <c r="F9" s="811"/>
      <c r="G9" s="811"/>
      <c r="H9" s="811"/>
      <c r="I9" s="811"/>
      <c r="J9" s="811"/>
      <c r="K9" s="811"/>
    </row>
    <row r="10" spans="1:13">
      <c r="A10" s="811"/>
      <c r="B10" s="811"/>
      <c r="C10" s="811"/>
      <c r="D10" s="811"/>
      <c r="E10" s="811"/>
      <c r="F10" s="811"/>
      <c r="G10" s="811"/>
      <c r="H10" s="811"/>
      <c r="I10" s="811"/>
      <c r="J10" s="811"/>
      <c r="K10" s="811"/>
    </row>
    <row r="11" spans="1:13" ht="19.5">
      <c r="A11" s="811"/>
      <c r="B11" s="819" t="s">
        <v>252</v>
      </c>
      <c r="C11" s="820"/>
      <c r="D11" s="811"/>
      <c r="E11" s="821"/>
      <c r="F11" s="822"/>
      <c r="G11" s="811"/>
      <c r="H11" s="811"/>
      <c r="I11" s="811"/>
      <c r="J11" s="811"/>
      <c r="K11" s="811"/>
    </row>
    <row r="12" spans="1:13" ht="20.25" thickBot="1">
      <c r="A12" s="811"/>
      <c r="B12" s="823"/>
      <c r="C12" s="824"/>
      <c r="D12" s="811"/>
      <c r="E12" s="825"/>
      <c r="F12" s="826"/>
      <c r="G12" s="811"/>
      <c r="H12" s="811"/>
      <c r="I12" s="811"/>
      <c r="J12" s="811"/>
      <c r="K12" s="811"/>
    </row>
    <row r="13" spans="1:13" ht="20.25">
      <c r="A13" s="827" t="s">
        <v>253</v>
      </c>
      <c r="B13" s="828"/>
      <c r="C13" s="828"/>
      <c r="D13" s="828"/>
      <c r="E13" s="828"/>
      <c r="F13" s="828"/>
      <c r="G13" s="828"/>
      <c r="H13" s="828"/>
      <c r="I13" s="828"/>
      <c r="J13" s="829"/>
      <c r="K13" s="811"/>
    </row>
    <row r="14" spans="1:13" ht="15.75">
      <c r="A14" s="830"/>
      <c r="B14" s="831"/>
      <c r="C14" s="832"/>
      <c r="D14" s="832"/>
      <c r="E14" s="832"/>
      <c r="F14" s="833" t="s">
        <v>254</v>
      </c>
      <c r="G14" s="833"/>
      <c r="H14" s="832"/>
      <c r="I14" s="832"/>
      <c r="J14" s="834"/>
      <c r="K14" s="811"/>
      <c r="L14" s="835"/>
      <c r="M14" s="835" t="s">
        <v>255</v>
      </c>
    </row>
    <row r="15" spans="1:13" ht="16.5" thickBot="1">
      <c r="A15" s="836"/>
      <c r="B15" s="837" t="s">
        <v>256</v>
      </c>
      <c r="C15" s="837" t="s">
        <v>257</v>
      </c>
      <c r="D15" s="838" t="s">
        <v>258</v>
      </c>
      <c r="E15" s="838" t="s">
        <v>259</v>
      </c>
      <c r="F15" s="838" t="s">
        <v>260</v>
      </c>
      <c r="G15" s="838"/>
      <c r="H15" s="839" t="s">
        <v>261</v>
      </c>
      <c r="I15" s="838"/>
      <c r="J15" s="840" t="s">
        <v>262</v>
      </c>
      <c r="K15" s="811"/>
      <c r="L15" s="841" t="s">
        <v>263</v>
      </c>
      <c r="M15" s="841" t="s">
        <v>264</v>
      </c>
    </row>
    <row r="16" spans="1:13" ht="15.75">
      <c r="A16" s="842" t="s">
        <v>265</v>
      </c>
      <c r="B16" s="843"/>
      <c r="C16" s="843"/>
      <c r="D16" s="844"/>
      <c r="E16" s="845"/>
      <c r="F16" s="844"/>
      <c r="G16" s="844"/>
      <c r="H16" s="846"/>
      <c r="I16" s="844"/>
      <c r="J16" s="847"/>
      <c r="K16" s="811"/>
    </row>
    <row r="17" spans="1:13" ht="16.5">
      <c r="A17" s="848"/>
      <c r="B17" s="849">
        <v>1E-8</v>
      </c>
      <c r="C17" s="849">
        <v>0</v>
      </c>
      <c r="D17" s="850" t="s">
        <v>266</v>
      </c>
      <c r="E17" s="851">
        <v>0</v>
      </c>
      <c r="F17" s="852">
        <v>0</v>
      </c>
      <c r="G17" s="853"/>
      <c r="H17" s="854" t="s">
        <v>267</v>
      </c>
      <c r="I17" s="855"/>
      <c r="J17" s="856">
        <v>0</v>
      </c>
      <c r="K17" s="811"/>
      <c r="L17" s="857">
        <v>0</v>
      </c>
      <c r="M17" s="858">
        <f>(B17+C17)*L17</f>
        <v>0</v>
      </c>
    </row>
    <row r="18" spans="1:13" ht="16.5">
      <c r="A18" s="848"/>
      <c r="B18" s="849">
        <v>9.9999999999999995E-8</v>
      </c>
      <c r="C18" s="849">
        <v>0</v>
      </c>
      <c r="D18" s="850"/>
      <c r="E18" s="851"/>
      <c r="F18" s="852"/>
      <c r="G18" s="853"/>
      <c r="H18" s="854"/>
      <c r="I18" s="855"/>
      <c r="J18" s="856"/>
      <c r="K18" s="811"/>
      <c r="L18" s="857">
        <v>0</v>
      </c>
      <c r="M18" s="858">
        <f t="shared" ref="M18:M34" si="0">(B18+C18)*L18</f>
        <v>0</v>
      </c>
    </row>
    <row r="19" spans="1:13" ht="16.5">
      <c r="A19" s="848"/>
      <c r="B19" s="849"/>
      <c r="C19" s="849"/>
      <c r="D19" s="850"/>
      <c r="E19" s="851"/>
      <c r="F19" s="852"/>
      <c r="G19" s="853"/>
      <c r="H19" s="854"/>
      <c r="I19" s="855"/>
      <c r="J19" s="856"/>
      <c r="K19" s="811"/>
      <c r="L19" s="857">
        <v>0</v>
      </c>
      <c r="M19" s="858">
        <f t="shared" si="0"/>
        <v>0</v>
      </c>
    </row>
    <row r="20" spans="1:13" ht="16.5">
      <c r="A20" s="859" t="s">
        <v>268</v>
      </c>
      <c r="B20" s="860"/>
      <c r="C20" s="860"/>
      <c r="D20" s="861"/>
      <c r="E20" s="862"/>
      <c r="F20" s="863"/>
      <c r="G20" s="853"/>
      <c r="H20" s="864"/>
      <c r="I20" s="855"/>
      <c r="J20" s="865"/>
      <c r="K20" s="811"/>
      <c r="L20" s="866"/>
      <c r="M20" s="858"/>
    </row>
    <row r="21" spans="1:13" ht="17.649999999999999" customHeight="1">
      <c r="A21" s="848"/>
      <c r="B21" s="849">
        <v>0</v>
      </c>
      <c r="C21" s="849">
        <v>0</v>
      </c>
      <c r="D21" s="850" t="s">
        <v>269</v>
      </c>
      <c r="E21" s="851">
        <v>0</v>
      </c>
      <c r="F21" s="852">
        <v>0</v>
      </c>
      <c r="G21" s="853"/>
      <c r="H21" s="854">
        <v>0</v>
      </c>
      <c r="I21" s="855"/>
      <c r="J21" s="856">
        <v>0</v>
      </c>
      <c r="K21" s="811"/>
      <c r="L21" s="857">
        <v>0</v>
      </c>
      <c r="M21" s="858">
        <f t="shared" si="0"/>
        <v>0</v>
      </c>
    </row>
    <row r="22" spans="1:13" ht="17.649999999999999" customHeight="1">
      <c r="A22" s="830"/>
      <c r="B22" s="849"/>
      <c r="C22" s="849"/>
      <c r="D22" s="850"/>
      <c r="E22" s="851"/>
      <c r="F22" s="852"/>
      <c r="G22" s="853"/>
      <c r="H22" s="854"/>
      <c r="I22" s="855"/>
      <c r="J22" s="856"/>
      <c r="L22" s="857">
        <v>0</v>
      </c>
      <c r="M22" s="858">
        <f t="shared" si="0"/>
        <v>0</v>
      </c>
    </row>
    <row r="23" spans="1:13" ht="16.5">
      <c r="A23" s="848"/>
      <c r="B23" s="849"/>
      <c r="C23" s="849"/>
      <c r="D23" s="850"/>
      <c r="E23" s="851"/>
      <c r="F23" s="852"/>
      <c r="G23" s="853"/>
      <c r="H23" s="854"/>
      <c r="I23" s="855"/>
      <c r="J23" s="856"/>
      <c r="K23" s="811"/>
      <c r="L23" s="857">
        <v>0</v>
      </c>
      <c r="M23" s="858">
        <f t="shared" si="0"/>
        <v>0</v>
      </c>
    </row>
    <row r="24" spans="1:13" ht="16.5">
      <c r="A24" s="848"/>
      <c r="B24" s="849"/>
      <c r="C24" s="849"/>
      <c r="D24" s="850"/>
      <c r="E24" s="851"/>
      <c r="F24" s="852"/>
      <c r="G24" s="853"/>
      <c r="H24" s="854"/>
      <c r="I24" s="855"/>
      <c r="J24" s="856"/>
      <c r="K24" s="811"/>
      <c r="L24" s="857">
        <v>0</v>
      </c>
      <c r="M24" s="858">
        <f t="shared" si="0"/>
        <v>0</v>
      </c>
    </row>
    <row r="25" spans="1:13" ht="16.5">
      <c r="A25" s="848"/>
      <c r="B25" s="849"/>
      <c r="C25" s="849"/>
      <c r="D25" s="850"/>
      <c r="E25" s="851"/>
      <c r="F25" s="852"/>
      <c r="G25" s="853"/>
      <c r="H25" s="867"/>
      <c r="I25" s="855"/>
      <c r="J25" s="856"/>
      <c r="K25" s="811"/>
      <c r="L25" s="857">
        <v>0</v>
      </c>
      <c r="M25" s="858">
        <f t="shared" si="0"/>
        <v>0</v>
      </c>
    </row>
    <row r="26" spans="1:13" ht="16.5">
      <c r="A26" s="848"/>
      <c r="B26" s="849"/>
      <c r="C26" s="849"/>
      <c r="D26" s="850"/>
      <c r="E26" s="851"/>
      <c r="F26" s="852"/>
      <c r="G26" s="853"/>
      <c r="H26" s="867"/>
      <c r="I26" s="855"/>
      <c r="J26" s="856"/>
      <c r="K26" s="811"/>
      <c r="L26" s="857">
        <v>0</v>
      </c>
      <c r="M26" s="858">
        <f t="shared" si="0"/>
        <v>0</v>
      </c>
    </row>
    <row r="27" spans="1:13" ht="16.5">
      <c r="A27" s="848"/>
      <c r="B27" s="849"/>
      <c r="C27" s="849"/>
      <c r="D27" s="850"/>
      <c r="E27" s="851"/>
      <c r="F27" s="852"/>
      <c r="G27" s="853"/>
      <c r="H27" s="867"/>
      <c r="I27" s="855"/>
      <c r="J27" s="856"/>
      <c r="K27" s="811"/>
      <c r="L27" s="857">
        <v>0</v>
      </c>
      <c r="M27" s="858">
        <f t="shared" si="0"/>
        <v>0</v>
      </c>
    </row>
    <row r="28" spans="1:13" ht="16.5">
      <c r="A28" s="848"/>
      <c r="B28" s="849"/>
      <c r="C28" s="849"/>
      <c r="D28" s="850"/>
      <c r="E28" s="851"/>
      <c r="F28" s="852"/>
      <c r="G28" s="853"/>
      <c r="H28" s="867"/>
      <c r="I28" s="855"/>
      <c r="J28" s="856"/>
      <c r="K28" s="811"/>
      <c r="L28" s="857">
        <v>0</v>
      </c>
      <c r="M28" s="858">
        <f t="shared" si="0"/>
        <v>0</v>
      </c>
    </row>
    <row r="29" spans="1:13" ht="18">
      <c r="A29" s="859" t="s">
        <v>270</v>
      </c>
      <c r="B29" s="860"/>
      <c r="C29" s="860"/>
      <c r="D29" s="861"/>
      <c r="E29" s="862"/>
      <c r="F29" s="863"/>
      <c r="G29" s="868"/>
      <c r="H29" s="869"/>
      <c r="I29" s="855"/>
      <c r="J29" s="865"/>
      <c r="K29" s="811"/>
      <c r="L29" s="866"/>
      <c r="M29" s="858"/>
    </row>
    <row r="30" spans="1:13" ht="18">
      <c r="A30" s="830"/>
      <c r="B30" s="849">
        <v>0</v>
      </c>
      <c r="C30" s="849">
        <v>0</v>
      </c>
      <c r="D30" s="850" t="s">
        <v>271</v>
      </c>
      <c r="E30" s="851">
        <v>0</v>
      </c>
      <c r="F30" s="852">
        <v>0</v>
      </c>
      <c r="G30" s="868"/>
      <c r="H30" s="867">
        <v>0</v>
      </c>
      <c r="I30" s="855"/>
      <c r="J30" s="856">
        <v>0</v>
      </c>
      <c r="K30" s="811"/>
      <c r="L30" s="857">
        <v>0</v>
      </c>
      <c r="M30" s="858">
        <f t="shared" si="0"/>
        <v>0</v>
      </c>
    </row>
    <row r="31" spans="1:13" ht="16.5">
      <c r="A31" s="848"/>
      <c r="B31" s="870"/>
      <c r="C31" s="870"/>
      <c r="D31" s="850"/>
      <c r="E31" s="871"/>
      <c r="F31" s="872"/>
      <c r="G31" s="873"/>
      <c r="H31" s="874"/>
      <c r="I31" s="875"/>
      <c r="J31" s="876"/>
      <c r="K31" s="811"/>
      <c r="L31" s="857">
        <v>0</v>
      </c>
      <c r="M31" s="858">
        <f t="shared" si="0"/>
        <v>0</v>
      </c>
    </row>
    <row r="32" spans="1:13" ht="16.5">
      <c r="A32" s="848"/>
      <c r="B32" s="870"/>
      <c r="C32" s="870"/>
      <c r="D32" s="850"/>
      <c r="E32" s="871"/>
      <c r="F32" s="872"/>
      <c r="G32" s="873"/>
      <c r="H32" s="874"/>
      <c r="I32" s="875"/>
      <c r="J32" s="876"/>
      <c r="K32" s="811"/>
      <c r="L32" s="857">
        <v>0</v>
      </c>
      <c r="M32" s="858">
        <f t="shared" si="0"/>
        <v>0</v>
      </c>
    </row>
    <row r="33" spans="1:13" ht="16.5">
      <c r="A33" s="848"/>
      <c r="B33" s="870"/>
      <c r="C33" s="870"/>
      <c r="D33" s="850"/>
      <c r="E33" s="871"/>
      <c r="F33" s="872"/>
      <c r="G33" s="873"/>
      <c r="H33" s="874"/>
      <c r="I33" s="875"/>
      <c r="J33" s="876"/>
      <c r="K33" s="811"/>
      <c r="L33" s="857">
        <v>0</v>
      </c>
      <c r="M33" s="858">
        <f t="shared" si="0"/>
        <v>0</v>
      </c>
    </row>
    <row r="34" spans="1:13" ht="16.5">
      <c r="A34" s="848"/>
      <c r="B34" s="870"/>
      <c r="C34" s="870"/>
      <c r="D34" s="850"/>
      <c r="E34" s="871"/>
      <c r="F34" s="872"/>
      <c r="G34" s="873"/>
      <c r="H34" s="874"/>
      <c r="I34" s="875"/>
      <c r="J34" s="876"/>
      <c r="K34" s="811"/>
      <c r="L34" s="857">
        <v>0</v>
      </c>
      <c r="M34" s="858">
        <f t="shared" si="0"/>
        <v>0</v>
      </c>
    </row>
    <row r="35" spans="1:13" ht="17.25" thickBot="1">
      <c r="A35" s="877"/>
      <c r="B35" s="878">
        <f>SUM(C17:C34)</f>
        <v>0</v>
      </c>
      <c r="C35" s="879" t="s">
        <v>272</v>
      </c>
      <c r="D35" s="880"/>
      <c r="E35" s="881" t="s">
        <v>273</v>
      </c>
      <c r="F35" s="882"/>
      <c r="G35" s="883"/>
      <c r="H35" s="884"/>
      <c r="I35" s="884"/>
      <c r="J35" s="885"/>
      <c r="K35" s="811"/>
    </row>
    <row r="36" spans="1:13" ht="24" customHeight="1" thickTop="1" thickBot="1">
      <c r="A36" s="886" t="s">
        <v>274</v>
      </c>
      <c r="B36" s="887">
        <f>SUM(B17:B35)</f>
        <v>1.0999999999999999E-7</v>
      </c>
      <c r="C36" s="888" t="s">
        <v>275</v>
      </c>
      <c r="D36" s="889"/>
      <c r="E36" s="890"/>
      <c r="F36" s="891"/>
      <c r="G36" s="892"/>
      <c r="H36" s="893"/>
      <c r="I36" s="894" t="s">
        <v>276</v>
      </c>
      <c r="J36" s="895">
        <f>((B17*J17)+(B21*J21)+(B22*J22)+(B23*J23)+(B24*J24)+(B25*J25)+(B26*J26)+(B27*J27)+(B28*J28)+(B30*J30)+(B31*J31)+(B32*J32)+(B33*J33)+(B34*J34))/(SUM(B17:B34))</f>
        <v>0</v>
      </c>
      <c r="K36" s="811"/>
      <c r="M36" s="896">
        <f>SUM(M17:M35)</f>
        <v>0</v>
      </c>
    </row>
    <row r="37" spans="1:13">
      <c r="A37" s="811"/>
      <c r="B37" s="811"/>
      <c r="C37" s="811"/>
      <c r="D37" s="811"/>
      <c r="G37" s="811"/>
      <c r="H37" s="811"/>
      <c r="I37" s="811"/>
      <c r="J37" s="811"/>
      <c r="K37" s="811"/>
    </row>
    <row r="38" spans="1:13" ht="16.5">
      <c r="A38" s="811"/>
      <c r="B38" s="811"/>
      <c r="C38" s="811"/>
      <c r="D38" s="811"/>
      <c r="E38" s="811"/>
      <c r="F38" s="897"/>
      <c r="G38" s="811"/>
      <c r="H38" s="811"/>
      <c r="I38" s="811"/>
      <c r="J38" s="811"/>
      <c r="K38" s="811"/>
      <c r="M38" s="898">
        <f>M36/B36</f>
        <v>0</v>
      </c>
    </row>
    <row r="39" spans="1:13" s="900" customFormat="1" ht="20.25">
      <c r="A39" s="811"/>
      <c r="B39" s="899" t="s">
        <v>277</v>
      </c>
      <c r="C39" s="811"/>
      <c r="D39" s="811"/>
      <c r="E39" s="811"/>
      <c r="F39" s="811"/>
      <c r="G39" s="811"/>
      <c r="K39" s="811"/>
    </row>
    <row r="40" spans="1:13" s="900" customFormat="1" ht="18">
      <c r="A40" s="811"/>
      <c r="B40" s="901" t="s">
        <v>278</v>
      </c>
      <c r="C40" s="811"/>
      <c r="D40" s="811"/>
      <c r="E40" s="811"/>
      <c r="F40" s="811"/>
      <c r="G40" s="811"/>
      <c r="H40" s="811"/>
      <c r="I40" s="811"/>
      <c r="J40" s="811"/>
      <c r="K40" s="811"/>
    </row>
    <row r="41" spans="1:13" s="900" customFormat="1" ht="21" thickBot="1">
      <c r="A41" s="811"/>
      <c r="B41" s="902" t="s">
        <v>279</v>
      </c>
      <c r="C41" s="903" t="s">
        <v>280</v>
      </c>
      <c r="D41" s="904"/>
      <c r="E41" s="905"/>
      <c r="F41" s="905"/>
      <c r="G41" s="904"/>
      <c r="H41" s="906" t="s">
        <v>281</v>
      </c>
      <c r="I41" s="907"/>
      <c r="J41" s="906" t="s">
        <v>282</v>
      </c>
      <c r="K41" s="811"/>
    </row>
    <row r="42" spans="1:13" s="900" customFormat="1" ht="17.25" thickTop="1">
      <c r="A42" s="811"/>
      <c r="B42" s="908">
        <v>0</v>
      </c>
      <c r="C42" s="909" t="s">
        <v>283</v>
      </c>
      <c r="D42" s="910" t="s">
        <v>284</v>
      </c>
      <c r="E42" s="911" t="s">
        <v>285</v>
      </c>
      <c r="F42" s="910"/>
      <c r="G42" s="912"/>
      <c r="H42" s="913">
        <f>B42*C43</f>
        <v>0</v>
      </c>
      <c r="I42" s="913"/>
      <c r="J42" s="913">
        <f>H42*0.95</f>
        <v>0</v>
      </c>
      <c r="K42" s="811"/>
    </row>
    <row r="43" spans="1:13" s="900" customFormat="1" ht="16.5">
      <c r="A43" s="811"/>
      <c r="B43" s="914"/>
      <c r="C43" s="915">
        <v>0</v>
      </c>
      <c r="D43" s="916" t="s">
        <v>286</v>
      </c>
      <c r="E43" s="917"/>
      <c r="F43" s="910"/>
      <c r="G43" s="918"/>
      <c r="H43" s="918"/>
      <c r="I43" s="918"/>
      <c r="J43" s="918"/>
      <c r="K43" s="811"/>
    </row>
    <row r="44" spans="1:13" s="900" customFormat="1" ht="16.5">
      <c r="A44" s="811"/>
      <c r="B44" s="919">
        <v>0</v>
      </c>
      <c r="C44" s="920" t="s">
        <v>287</v>
      </c>
      <c r="D44" s="918"/>
      <c r="E44" s="910" t="s">
        <v>288</v>
      </c>
      <c r="F44" s="910"/>
      <c r="G44" s="910"/>
      <c r="H44" s="913">
        <f>B44*C45</f>
        <v>0</v>
      </c>
      <c r="I44" s="921"/>
      <c r="J44" s="913">
        <f>H44*0.95</f>
        <v>0</v>
      </c>
      <c r="K44" s="811"/>
    </row>
    <row r="45" spans="1:13" s="900" customFormat="1" ht="16.5">
      <c r="A45" s="811"/>
      <c r="B45" s="914"/>
      <c r="C45" s="915">
        <v>0</v>
      </c>
      <c r="D45" s="916" t="s">
        <v>286</v>
      </c>
      <c r="E45" s="918"/>
      <c r="F45" s="917"/>
      <c r="G45" s="918"/>
      <c r="H45" s="918"/>
      <c r="I45" s="918"/>
      <c r="J45" s="918"/>
      <c r="K45" s="811"/>
    </row>
    <row r="46" spans="1:13" s="900" customFormat="1" ht="16.5">
      <c r="A46" s="811"/>
      <c r="B46" s="919">
        <v>0</v>
      </c>
      <c r="C46" s="920" t="s">
        <v>289</v>
      </c>
      <c r="D46" s="918"/>
      <c r="E46" s="910" t="s">
        <v>290</v>
      </c>
      <c r="F46" s="910"/>
      <c r="G46" s="910"/>
      <c r="H46" s="913">
        <f>B46*C47</f>
        <v>0</v>
      </c>
      <c r="I46" s="921"/>
      <c r="J46" s="913">
        <f>H46*0.95</f>
        <v>0</v>
      </c>
      <c r="K46" s="811"/>
    </row>
    <row r="47" spans="1:13" s="900" customFormat="1" ht="16.5">
      <c r="A47" s="811"/>
      <c r="B47" s="914"/>
      <c r="C47" s="915">
        <v>0</v>
      </c>
      <c r="D47" s="916" t="s">
        <v>286</v>
      </c>
      <c r="E47" s="917"/>
      <c r="F47" s="910"/>
      <c r="G47" s="918"/>
      <c r="H47" s="918"/>
      <c r="I47" s="918"/>
      <c r="J47" s="918"/>
      <c r="K47" s="811"/>
    </row>
    <row r="48" spans="1:13" s="900" customFormat="1" ht="16.5">
      <c r="A48" s="811"/>
      <c r="B48" s="919">
        <v>0</v>
      </c>
      <c r="C48" s="922" t="s">
        <v>291</v>
      </c>
      <c r="D48" s="910"/>
      <c r="E48" s="917"/>
      <c r="F48" s="910"/>
      <c r="G48" s="910"/>
      <c r="H48" s="913">
        <f>B48*E49</f>
        <v>0</v>
      </c>
      <c r="I48" s="921"/>
      <c r="J48" s="913">
        <f>H48*0.95</f>
        <v>0</v>
      </c>
      <c r="K48" s="811"/>
    </row>
    <row r="49" spans="1:11" s="900" customFormat="1" ht="16.5">
      <c r="A49" s="811"/>
      <c r="B49" s="923"/>
      <c r="C49" s="924">
        <v>0</v>
      </c>
      <c r="D49" s="910" t="s">
        <v>292</v>
      </c>
      <c r="E49" s="925">
        <v>0</v>
      </c>
      <c r="F49" s="910" t="s">
        <v>286</v>
      </c>
      <c r="G49" s="918"/>
      <c r="H49" s="918"/>
      <c r="I49" s="918"/>
      <c r="J49" s="918"/>
      <c r="K49" s="811"/>
    </row>
    <row r="50" spans="1:11" s="900" customFormat="1" ht="16.5">
      <c r="A50" s="811"/>
      <c r="B50" s="919">
        <v>0</v>
      </c>
      <c r="C50" s="922" t="s">
        <v>293</v>
      </c>
      <c r="D50" s="910"/>
      <c r="E50" s="917"/>
      <c r="F50" s="910"/>
      <c r="G50" s="910"/>
      <c r="H50" s="913">
        <f>B50*E51</f>
        <v>0</v>
      </c>
      <c r="I50" s="921"/>
      <c r="J50" s="913">
        <f>H50*0.75</f>
        <v>0</v>
      </c>
      <c r="K50" s="811"/>
    </row>
    <row r="51" spans="1:11" s="900" customFormat="1" ht="16.5">
      <c r="A51" s="811"/>
      <c r="B51" s="923"/>
      <c r="C51" s="924">
        <v>0</v>
      </c>
      <c r="D51" s="910" t="s">
        <v>292</v>
      </c>
      <c r="E51" s="925">
        <v>0</v>
      </c>
      <c r="F51" s="910" t="s">
        <v>286</v>
      </c>
      <c r="G51" s="918"/>
      <c r="H51" s="918"/>
      <c r="I51" s="918"/>
      <c r="J51" s="918"/>
      <c r="K51" s="811"/>
    </row>
    <row r="52" spans="1:11" s="900" customFormat="1" ht="16.5">
      <c r="A52" s="811"/>
      <c r="B52" s="926">
        <v>0</v>
      </c>
      <c r="C52" s="927" t="s">
        <v>294</v>
      </c>
      <c r="D52" s="928"/>
      <c r="E52" s="929" t="s">
        <v>295</v>
      </c>
      <c r="F52" s="929"/>
      <c r="G52" s="929"/>
      <c r="H52" s="930">
        <f>C53*(E53/100)*B52</f>
        <v>0</v>
      </c>
      <c r="I52" s="931"/>
      <c r="J52" s="930">
        <f>H52*0.95</f>
        <v>0</v>
      </c>
      <c r="K52" s="811"/>
    </row>
    <row r="53" spans="1:11" s="900" customFormat="1" ht="16.5">
      <c r="A53" s="811"/>
      <c r="B53" s="932"/>
      <c r="C53" s="924">
        <v>0</v>
      </c>
      <c r="D53" s="910" t="s">
        <v>292</v>
      </c>
      <c r="E53" s="925">
        <v>0</v>
      </c>
      <c r="F53" s="910" t="s">
        <v>296</v>
      </c>
      <c r="G53" s="918"/>
      <c r="H53" s="918"/>
      <c r="I53" s="918"/>
      <c r="J53" s="918"/>
      <c r="K53" s="811"/>
    </row>
    <row r="54" spans="1:11" s="900" customFormat="1" ht="16.5">
      <c r="A54" s="832"/>
      <c r="B54" s="933">
        <v>0</v>
      </c>
      <c r="C54" s="934" t="s">
        <v>297</v>
      </c>
      <c r="D54" s="935"/>
      <c r="E54" s="936"/>
      <c r="F54" s="936"/>
      <c r="G54" s="936"/>
      <c r="H54" s="937">
        <f>C55*(E55/100)*B54</f>
        <v>0</v>
      </c>
      <c r="I54" s="938"/>
      <c r="J54" s="937">
        <f>H54*0.95</f>
        <v>0</v>
      </c>
      <c r="K54" s="811"/>
    </row>
    <row r="55" spans="1:11" s="900" customFormat="1" ht="16.5">
      <c r="A55" s="811"/>
      <c r="B55" s="932"/>
      <c r="C55" s="924">
        <v>0</v>
      </c>
      <c r="D55" s="910" t="s">
        <v>292</v>
      </c>
      <c r="E55" s="925">
        <v>0</v>
      </c>
      <c r="F55" s="910" t="s">
        <v>296</v>
      </c>
      <c r="G55" s="918"/>
      <c r="H55" s="918"/>
      <c r="I55" s="918"/>
      <c r="J55" s="918"/>
      <c r="K55" s="811"/>
    </row>
    <row r="56" spans="1:11" s="900" customFormat="1" ht="16.5">
      <c r="A56" s="811"/>
      <c r="B56" s="919">
        <v>0</v>
      </c>
      <c r="C56" s="939" t="s">
        <v>298</v>
      </c>
      <c r="D56" s="918"/>
      <c r="E56" s="910"/>
      <c r="F56" s="910"/>
      <c r="G56" s="910"/>
      <c r="H56" s="913">
        <f>C57*(E57/100)*B56</f>
        <v>0</v>
      </c>
      <c r="I56" s="921"/>
      <c r="J56" s="913">
        <f>H56*0.95</f>
        <v>0</v>
      </c>
      <c r="K56" s="811"/>
    </row>
    <row r="57" spans="1:11" s="900" customFormat="1" ht="16.5">
      <c r="A57" s="811"/>
      <c r="B57" s="932"/>
      <c r="C57" s="924">
        <v>0</v>
      </c>
      <c r="D57" s="910" t="s">
        <v>292</v>
      </c>
      <c r="E57" s="925">
        <v>0</v>
      </c>
      <c r="F57" s="910" t="s">
        <v>296</v>
      </c>
      <c r="G57" s="918"/>
      <c r="H57" s="918"/>
      <c r="I57" s="918"/>
      <c r="J57" s="918"/>
      <c r="K57" s="811"/>
    </row>
    <row r="58" spans="1:11" s="900" customFormat="1" ht="16.5">
      <c r="A58" s="811"/>
      <c r="B58" s="919">
        <v>0</v>
      </c>
      <c r="C58" s="922" t="s">
        <v>299</v>
      </c>
      <c r="D58" s="910"/>
      <c r="E58" s="917"/>
      <c r="F58" s="910"/>
      <c r="G58" s="910"/>
      <c r="H58" s="913">
        <f>C59*(E59/100)*B58</f>
        <v>0</v>
      </c>
      <c r="I58" s="921"/>
      <c r="J58" s="913">
        <f>H58*0.95</f>
        <v>0</v>
      </c>
      <c r="K58" s="811"/>
    </row>
    <row r="59" spans="1:11" s="900" customFormat="1" ht="16.5">
      <c r="A59" s="811"/>
      <c r="B59" s="940"/>
      <c r="C59" s="941">
        <v>0</v>
      </c>
      <c r="D59" s="936" t="s">
        <v>292</v>
      </c>
      <c r="E59" s="942">
        <v>0</v>
      </c>
      <c r="F59" s="936" t="s">
        <v>296</v>
      </c>
      <c r="G59" s="935"/>
      <c r="H59" s="935"/>
      <c r="I59" s="935"/>
      <c r="J59" s="935"/>
      <c r="K59" s="811"/>
    </row>
    <row r="60" spans="1:11" s="900" customFormat="1" ht="16.5">
      <c r="A60" s="811"/>
      <c r="B60" s="919">
        <v>0</v>
      </c>
      <c r="C60" s="922" t="s">
        <v>300</v>
      </c>
      <c r="D60" s="910"/>
      <c r="E60" s="917"/>
      <c r="F60" s="910"/>
      <c r="G60" s="910"/>
      <c r="H60" s="913">
        <f>C61*(E61/100)*B60</f>
        <v>0</v>
      </c>
      <c r="I60" s="921"/>
      <c r="J60" s="913">
        <f>H60*0.95</f>
        <v>0</v>
      </c>
      <c r="K60" s="811"/>
    </row>
    <row r="61" spans="1:11" s="900" customFormat="1" ht="17.25" thickBot="1">
      <c r="A61" s="811"/>
      <c r="B61" s="943"/>
      <c r="C61" s="944">
        <v>0</v>
      </c>
      <c r="D61" s="945" t="s">
        <v>292</v>
      </c>
      <c r="E61" s="946">
        <v>0</v>
      </c>
      <c r="F61" s="945" t="s">
        <v>296</v>
      </c>
      <c r="G61" s="947"/>
      <c r="H61" s="947"/>
      <c r="I61" s="947"/>
      <c r="J61" s="947"/>
      <c r="K61" s="811"/>
    </row>
    <row r="62" spans="1:11" s="900" customFormat="1" ht="18">
      <c r="A62" s="811"/>
      <c r="C62" s="948"/>
      <c r="D62" s="948"/>
      <c r="E62" s="949"/>
      <c r="F62" s="950" t="s">
        <v>301</v>
      </c>
      <c r="G62" s="951"/>
      <c r="H62" s="952">
        <f>SUM(H42:H61)</f>
        <v>0</v>
      </c>
      <c r="I62" s="953"/>
      <c r="J62" s="952">
        <f>SUM(J42:J61)</f>
        <v>0</v>
      </c>
      <c r="K62" s="954"/>
    </row>
    <row r="63" spans="1:11" s="900" customFormat="1" ht="16.5">
      <c r="A63" s="811"/>
      <c r="B63" s="955"/>
      <c r="C63" s="948"/>
      <c r="D63" s="948"/>
      <c r="E63" s="810"/>
      <c r="F63" s="810"/>
      <c r="G63" s="951"/>
      <c r="H63" s="956"/>
      <c r="I63" s="957"/>
      <c r="J63" s="956"/>
      <c r="K63" s="811"/>
    </row>
    <row r="64" spans="1:11" s="900" customFormat="1" ht="18">
      <c r="A64" s="811"/>
      <c r="B64" s="958" t="s">
        <v>302</v>
      </c>
      <c r="C64" s="959"/>
      <c r="D64" s="959"/>
      <c r="E64" s="810"/>
      <c r="F64" s="810"/>
      <c r="G64" s="959"/>
      <c r="H64" s="957"/>
      <c r="I64" s="960"/>
      <c r="J64" s="957"/>
      <c r="K64" s="811"/>
    </row>
    <row r="65" spans="1:11" s="900" customFormat="1" ht="17.25" thickBot="1">
      <c r="A65" s="811"/>
      <c r="B65" s="961" t="s">
        <v>303</v>
      </c>
      <c r="C65" s="962"/>
      <c r="D65" s="963" t="s">
        <v>304</v>
      </c>
      <c r="E65" s="964">
        <v>3.5</v>
      </c>
      <c r="F65" s="965" t="s">
        <v>305</v>
      </c>
      <c r="G65" s="965"/>
      <c r="H65" s="966"/>
      <c r="I65" s="967"/>
      <c r="J65" s="966"/>
      <c r="K65" s="811"/>
    </row>
    <row r="66" spans="1:11" s="900" customFormat="1" ht="17.25" thickTop="1">
      <c r="A66" s="811"/>
      <c r="B66" s="968">
        <v>1</v>
      </c>
      <c r="C66" s="969">
        <v>0</v>
      </c>
      <c r="D66" s="970" t="s">
        <v>306</v>
      </c>
      <c r="E66" s="910"/>
      <c r="F66" s="921"/>
      <c r="G66" s="951"/>
      <c r="H66" s="971">
        <f>C66*$E$65*B66</f>
        <v>0</v>
      </c>
      <c r="I66" s="971"/>
      <c r="J66" s="971">
        <f>H66*0.95</f>
        <v>0</v>
      </c>
      <c r="K66" s="811"/>
    </row>
    <row r="67" spans="1:11" s="900" customFormat="1" ht="16.5">
      <c r="A67" s="811"/>
      <c r="B67" s="972">
        <v>1</v>
      </c>
      <c r="C67" s="973">
        <v>0</v>
      </c>
      <c r="D67" s="970" t="s">
        <v>306</v>
      </c>
      <c r="E67" s="910"/>
      <c r="F67" s="921"/>
      <c r="G67" s="951"/>
      <c r="H67" s="971">
        <f>C67*$E$65*B67</f>
        <v>0</v>
      </c>
      <c r="I67" s="971"/>
      <c r="J67" s="971">
        <f>H67*0.95</f>
        <v>0</v>
      </c>
      <c r="K67" s="811"/>
    </row>
    <row r="68" spans="1:11" s="900" customFormat="1" ht="16.5">
      <c r="A68" s="811"/>
      <c r="B68" s="968">
        <v>0.66666999999999998</v>
      </c>
      <c r="C68" s="973">
        <v>0</v>
      </c>
      <c r="D68" s="970" t="s">
        <v>306</v>
      </c>
      <c r="E68" s="910"/>
      <c r="F68" s="921"/>
      <c r="G68" s="951"/>
      <c r="H68" s="971">
        <f>C68*$E$65*B68</f>
        <v>0</v>
      </c>
      <c r="I68" s="971"/>
      <c r="J68" s="971">
        <f>H68*0.95</f>
        <v>0</v>
      </c>
      <c r="K68" s="811"/>
    </row>
    <row r="69" spans="1:11" s="900" customFormat="1" ht="16.5">
      <c r="A69" s="811"/>
      <c r="B69" s="974">
        <v>0.5</v>
      </c>
      <c r="C69" s="975">
        <v>0</v>
      </c>
      <c r="D69" s="976" t="s">
        <v>307</v>
      </c>
      <c r="E69" s="977"/>
      <c r="F69" s="978"/>
      <c r="G69" s="979"/>
      <c r="H69" s="980">
        <f>C69*$E$69*B69</f>
        <v>0</v>
      </c>
      <c r="I69" s="980"/>
      <c r="J69" s="980">
        <f>H69*0.95</f>
        <v>0</v>
      </c>
      <c r="K69" s="811"/>
    </row>
    <row r="70" spans="1:11" s="900" customFormat="1" ht="16.5">
      <c r="A70" s="811"/>
      <c r="B70" s="981"/>
      <c r="C70" s="982">
        <f>(C66*B66)+(C67*B67)+(C68*B68)+(C69*B69)</f>
        <v>0</v>
      </c>
      <c r="D70" s="983"/>
      <c r="E70" s="984" t="s">
        <v>308</v>
      </c>
      <c r="G70" s="985"/>
      <c r="H70" s="986">
        <f>SUM(H66:H69)</f>
        <v>0</v>
      </c>
      <c r="I70" s="986"/>
      <c r="J70" s="986">
        <f>SUM(J66:J69)</f>
        <v>0</v>
      </c>
      <c r="K70" s="811"/>
    </row>
    <row r="71" spans="1:11" s="900" customFormat="1" ht="16.5">
      <c r="A71" s="811"/>
      <c r="B71" s="987"/>
      <c r="C71" s="960"/>
      <c r="D71" s="959"/>
      <c r="E71" s="910"/>
      <c r="F71" s="921"/>
      <c r="G71" s="951"/>
      <c r="H71" s="957"/>
      <c r="I71" s="957"/>
      <c r="J71" s="957"/>
      <c r="K71" s="811"/>
    </row>
    <row r="72" spans="1:11" s="900" customFormat="1" ht="16.5">
      <c r="A72" s="811"/>
      <c r="B72" s="955" t="s">
        <v>309</v>
      </c>
      <c r="C72" s="988"/>
      <c r="D72" s="989" t="s">
        <v>304</v>
      </c>
      <c r="E72" s="990">
        <v>3</v>
      </c>
      <c r="F72" s="948" t="s">
        <v>305</v>
      </c>
      <c r="G72" s="948"/>
      <c r="H72" s="985"/>
      <c r="I72" s="948"/>
      <c r="J72" s="985"/>
      <c r="K72" s="811"/>
    </row>
    <row r="73" spans="1:11" s="900" customFormat="1" ht="16.5">
      <c r="A73" s="811"/>
      <c r="B73" s="991">
        <v>1</v>
      </c>
      <c r="C73" s="992">
        <v>0</v>
      </c>
      <c r="D73" s="993" t="s">
        <v>307</v>
      </c>
      <c r="E73" s="994"/>
      <c r="F73" s="995"/>
      <c r="G73" s="996"/>
      <c r="H73" s="997">
        <f>C73*$E$72*B73</f>
        <v>0</v>
      </c>
      <c r="I73" s="997"/>
      <c r="J73" s="997">
        <f>H73*0.95</f>
        <v>0</v>
      </c>
      <c r="K73" s="811"/>
    </row>
    <row r="74" spans="1:11" s="900" customFormat="1" ht="16.5">
      <c r="A74" s="811"/>
      <c r="B74" s="968">
        <v>0.66666999999999998</v>
      </c>
      <c r="C74" s="973">
        <v>0</v>
      </c>
      <c r="D74" s="998" t="s">
        <v>307</v>
      </c>
      <c r="E74" s="959"/>
      <c r="F74" s="999"/>
      <c r="G74" s="951"/>
      <c r="H74" s="1000">
        <f>C74*$E$72*B74</f>
        <v>0</v>
      </c>
      <c r="I74" s="1000"/>
      <c r="J74" s="1000">
        <f>H74*0.95</f>
        <v>0</v>
      </c>
      <c r="K74" s="811"/>
    </row>
    <row r="75" spans="1:11" s="900" customFormat="1" ht="16.5">
      <c r="A75" s="811"/>
      <c r="B75" s="974">
        <v>0.5</v>
      </c>
      <c r="C75" s="975">
        <v>0</v>
      </c>
      <c r="D75" s="976" t="s">
        <v>307</v>
      </c>
      <c r="E75" s="978"/>
      <c r="F75" s="1001"/>
      <c r="G75" s="979"/>
      <c r="H75" s="1002">
        <f>C75*$E$72*B75</f>
        <v>0</v>
      </c>
      <c r="I75" s="1002"/>
      <c r="J75" s="1002">
        <f>H75*0.95</f>
        <v>0</v>
      </c>
      <c r="K75" s="811"/>
    </row>
    <row r="76" spans="1:11" s="900" customFormat="1" ht="16.5">
      <c r="A76" s="811"/>
      <c r="B76" s="981"/>
      <c r="C76" s="982">
        <f>(C73*B73)+(C74*B74)+(C75*B75)</f>
        <v>0</v>
      </c>
      <c r="D76" s="983"/>
      <c r="E76" s="984" t="s">
        <v>310</v>
      </c>
      <c r="F76" s="999"/>
      <c r="G76" s="985"/>
      <c r="H76" s="1003">
        <f>SUM(H73:H75)</f>
        <v>0</v>
      </c>
      <c r="I76" s="1003"/>
      <c r="J76" s="1003">
        <f>SUM(J73:J75)</f>
        <v>0</v>
      </c>
      <c r="K76" s="811"/>
    </row>
    <row r="77" spans="1:11" s="900" customFormat="1" ht="16.5">
      <c r="A77" s="811"/>
      <c r="B77" s="1004"/>
      <c r="C77" s="959"/>
      <c r="D77" s="959"/>
      <c r="E77" s="959"/>
      <c r="F77" s="999"/>
      <c r="G77" s="951"/>
      <c r="H77" s="957"/>
      <c r="I77" s="951"/>
      <c r="J77" s="957"/>
      <c r="K77" s="811"/>
    </row>
    <row r="78" spans="1:11" s="900" customFormat="1" ht="16.5">
      <c r="A78" s="811"/>
      <c r="B78" s="955" t="s">
        <v>311</v>
      </c>
      <c r="C78" s="988"/>
      <c r="D78" s="989" t="s">
        <v>304</v>
      </c>
      <c r="E78" s="990">
        <v>2.75</v>
      </c>
      <c r="F78" s="948" t="s">
        <v>305</v>
      </c>
      <c r="G78" s="948"/>
      <c r="H78" s="985"/>
      <c r="I78" s="948"/>
      <c r="J78" s="985"/>
      <c r="K78" s="811"/>
    </row>
    <row r="79" spans="1:11" s="900" customFormat="1" ht="16.5">
      <c r="A79" s="811"/>
      <c r="B79" s="991">
        <v>1</v>
      </c>
      <c r="C79" s="992">
        <v>0</v>
      </c>
      <c r="D79" s="993" t="s">
        <v>307</v>
      </c>
      <c r="E79" s="994"/>
      <c r="F79" s="995"/>
      <c r="G79" s="996"/>
      <c r="H79" s="997">
        <f>C79*$E$78*B79</f>
        <v>0</v>
      </c>
      <c r="I79" s="997"/>
      <c r="J79" s="997">
        <f>H79*0.95</f>
        <v>0</v>
      </c>
      <c r="K79" s="811"/>
    </row>
    <row r="80" spans="1:11" s="900" customFormat="1" ht="16.5">
      <c r="A80" s="811"/>
      <c r="B80" s="968">
        <v>0.66666999999999998</v>
      </c>
      <c r="C80" s="973">
        <v>0</v>
      </c>
      <c r="D80" s="998" t="s">
        <v>307</v>
      </c>
      <c r="E80" s="959"/>
      <c r="F80" s="999"/>
      <c r="G80" s="951"/>
      <c r="H80" s="1000">
        <f>C80*$E$78*B80</f>
        <v>0</v>
      </c>
      <c r="I80" s="1000"/>
      <c r="J80" s="1000">
        <f>H80*0.95</f>
        <v>0</v>
      </c>
      <c r="K80" s="811"/>
    </row>
    <row r="81" spans="1:11" s="900" customFormat="1" ht="16.5">
      <c r="A81" s="811"/>
      <c r="B81" s="974">
        <v>0.5</v>
      </c>
      <c r="C81" s="975">
        <v>0</v>
      </c>
      <c r="D81" s="976" t="s">
        <v>307</v>
      </c>
      <c r="E81" s="978"/>
      <c r="F81" s="1001"/>
      <c r="G81" s="979"/>
      <c r="H81" s="1002">
        <f>C81*$E$78*B81</f>
        <v>0</v>
      </c>
      <c r="I81" s="1002"/>
      <c r="J81" s="1002">
        <f>H81*0.95</f>
        <v>0</v>
      </c>
      <c r="K81" s="811"/>
    </row>
    <row r="82" spans="1:11" s="900" customFormat="1" ht="16.5">
      <c r="A82" s="811"/>
      <c r="B82" s="1005"/>
      <c r="C82" s="982">
        <f>(C79*B79)+(C80*B80)+(C81*B81)</f>
        <v>0</v>
      </c>
      <c r="D82" s="1006"/>
      <c r="E82" s="984" t="s">
        <v>312</v>
      </c>
      <c r="F82" s="999"/>
      <c r="G82" s="951"/>
      <c r="H82" s="1007">
        <f>SUM(H79:H81)</f>
        <v>0</v>
      </c>
      <c r="I82" s="1000"/>
      <c r="J82" s="1007">
        <f>SUM(J79:J81)</f>
        <v>0</v>
      </c>
      <c r="K82" s="811"/>
    </row>
    <row r="83" spans="1:11" s="900" customFormat="1" ht="16.5">
      <c r="A83" s="811"/>
      <c r="B83" s="1005"/>
      <c r="C83" s="982"/>
      <c r="D83" s="1006"/>
      <c r="E83" s="984"/>
      <c r="F83" s="999"/>
      <c r="G83" s="951"/>
      <c r="H83" s="1007"/>
      <c r="I83" s="1000"/>
      <c r="J83" s="1007"/>
      <c r="K83" s="811"/>
    </row>
    <row r="84" spans="1:11" s="900" customFormat="1" ht="16.5">
      <c r="A84" s="811"/>
      <c r="B84" s="1008" t="s">
        <v>313</v>
      </c>
      <c r="C84" s="988"/>
      <c r="D84" s="989" t="s">
        <v>304</v>
      </c>
      <c r="E84" s="990">
        <v>2.75</v>
      </c>
      <c r="F84" s="1009" t="s">
        <v>305</v>
      </c>
      <c r="G84" s="948"/>
      <c r="H84" s="985"/>
      <c r="I84" s="948"/>
      <c r="J84" s="985"/>
      <c r="K84" s="811"/>
    </row>
    <row r="85" spans="1:11" s="900" customFormat="1" ht="16.5">
      <c r="A85" s="811"/>
      <c r="B85" s="991">
        <v>1</v>
      </c>
      <c r="C85" s="992">
        <v>0</v>
      </c>
      <c r="D85" s="993" t="s">
        <v>314</v>
      </c>
      <c r="E85" s="994"/>
      <c r="F85" s="995"/>
      <c r="G85" s="996"/>
      <c r="H85" s="997">
        <f>C85*$E$84*B85</f>
        <v>0</v>
      </c>
      <c r="I85" s="997"/>
      <c r="J85" s="997">
        <f>H85*0.95</f>
        <v>0</v>
      </c>
      <c r="K85" s="811"/>
    </row>
    <row r="86" spans="1:11" s="900" customFormat="1" ht="16.5">
      <c r="A86" s="811"/>
      <c r="B86" s="968">
        <v>0.66666999999999998</v>
      </c>
      <c r="C86" s="973">
        <v>0</v>
      </c>
      <c r="D86" s="998" t="s">
        <v>314</v>
      </c>
      <c r="E86" s="959"/>
      <c r="F86" s="999"/>
      <c r="G86" s="951"/>
      <c r="H86" s="1000">
        <f>C86*$E$84*B86</f>
        <v>0</v>
      </c>
      <c r="I86" s="1000"/>
      <c r="J86" s="1000">
        <f>H86*0.95</f>
        <v>0</v>
      </c>
      <c r="K86" s="811"/>
    </row>
    <row r="87" spans="1:11" s="900" customFormat="1" ht="16.5">
      <c r="A87" s="811"/>
      <c r="B87" s="974">
        <v>0.5</v>
      </c>
      <c r="C87" s="975">
        <v>0</v>
      </c>
      <c r="D87" s="976" t="s">
        <v>314</v>
      </c>
      <c r="E87" s="978"/>
      <c r="F87" s="1001"/>
      <c r="G87" s="979"/>
      <c r="H87" s="1002">
        <f>C87*$E$84*B87</f>
        <v>0</v>
      </c>
      <c r="I87" s="1002"/>
      <c r="J87" s="1002">
        <f>H87*0.95</f>
        <v>0</v>
      </c>
      <c r="K87" s="811"/>
    </row>
    <row r="88" spans="1:11" s="900" customFormat="1" ht="16.5">
      <c r="A88" s="811"/>
      <c r="B88" s="981"/>
      <c r="C88" s="982">
        <f>(C85*B85)+(C86*B86)+(C87*B87)</f>
        <v>0</v>
      </c>
      <c r="D88" s="983"/>
      <c r="E88" s="984" t="s">
        <v>315</v>
      </c>
      <c r="F88" s="999"/>
      <c r="G88" s="985"/>
      <c r="H88" s="1003">
        <f>SUM(H85:H87)</f>
        <v>0</v>
      </c>
      <c r="I88" s="1010"/>
      <c r="J88" s="1003">
        <f>SUM(J85:J87)</f>
        <v>0</v>
      </c>
      <c r="K88" s="811"/>
    </row>
    <row r="89" spans="1:11" s="900" customFormat="1" ht="16.5">
      <c r="A89" s="811"/>
      <c r="B89" s="1004"/>
      <c r="C89" s="959"/>
      <c r="D89" s="959"/>
      <c r="E89" s="959"/>
      <c r="F89" s="999"/>
      <c r="G89" s="951"/>
      <c r="H89" s="957"/>
      <c r="I89" s="951"/>
      <c r="J89" s="957"/>
      <c r="K89" s="811"/>
    </row>
    <row r="90" spans="1:11" s="900" customFormat="1" ht="17.25" thickBot="1">
      <c r="A90" s="811"/>
      <c r="B90" s="1011"/>
      <c r="C90" s="965"/>
      <c r="D90" s="965"/>
      <c r="E90" s="965"/>
      <c r="F90" s="1012"/>
      <c r="G90" s="903"/>
      <c r="H90" s="966"/>
      <c r="I90" s="903"/>
      <c r="J90" s="966"/>
      <c r="K90" s="811"/>
    </row>
    <row r="91" spans="1:11" s="900" customFormat="1" ht="17.25" thickTop="1">
      <c r="A91" s="811"/>
      <c r="C91" s="948"/>
      <c r="D91" s="948"/>
      <c r="E91" s="831"/>
      <c r="F91" s="950" t="s">
        <v>316</v>
      </c>
      <c r="G91" s="951"/>
      <c r="H91" s="986">
        <f>H70+H76+H88+H82</f>
        <v>0</v>
      </c>
      <c r="I91" s="1013"/>
      <c r="J91" s="986">
        <f>J70+J76+J88+J82</f>
        <v>0</v>
      </c>
      <c r="K91" s="954"/>
    </row>
    <row r="92" spans="1:11" s="900" customFormat="1" ht="16.5">
      <c r="A92" s="811"/>
      <c r="B92" s="955"/>
      <c r="C92" s="948"/>
      <c r="D92" s="948"/>
      <c r="E92" s="810"/>
      <c r="F92" s="810"/>
      <c r="G92" s="951"/>
      <c r="H92" s="956"/>
      <c r="I92" s="957"/>
      <c r="J92" s="956"/>
      <c r="K92" s="811"/>
    </row>
    <row r="93" spans="1:11" s="900" customFormat="1" ht="18">
      <c r="A93" s="811"/>
      <c r="B93" s="958" t="s">
        <v>317</v>
      </c>
      <c r="C93" s="959"/>
      <c r="D93" s="959"/>
      <c r="E93" s="810"/>
      <c r="F93" s="810"/>
      <c r="G93" s="959"/>
      <c r="H93" s="957"/>
      <c r="I93" s="960"/>
      <c r="J93" s="957"/>
      <c r="K93" s="811"/>
    </row>
    <row r="94" spans="1:11" s="900" customFormat="1" ht="17.25" thickBot="1">
      <c r="A94" s="811"/>
      <c r="B94" s="1014" t="s">
        <v>318</v>
      </c>
      <c r="C94" s="6"/>
      <c r="D94" s="1015" t="s">
        <v>304</v>
      </c>
      <c r="E94" s="1016">
        <v>90</v>
      </c>
      <c r="F94" s="959" t="s">
        <v>319</v>
      </c>
      <c r="G94" s="959"/>
      <c r="H94" s="951"/>
      <c r="I94" s="959"/>
      <c r="J94" s="1017">
        <v>0.95</v>
      </c>
      <c r="K94" s="811"/>
    </row>
    <row r="95" spans="1:11" s="900" customFormat="1" ht="17.25" thickTop="1">
      <c r="A95" s="811"/>
      <c r="B95" s="1018">
        <v>1</v>
      </c>
      <c r="C95" s="1019">
        <v>0</v>
      </c>
      <c r="D95" s="1020" t="s">
        <v>320</v>
      </c>
      <c r="E95" s="1021"/>
      <c r="F95" s="1022"/>
      <c r="G95" s="1023"/>
      <c r="H95" s="1024">
        <f>C95*$E$94*B95</f>
        <v>0</v>
      </c>
      <c r="I95" s="1024"/>
      <c r="J95" s="1024">
        <f>H95*$J$94</f>
        <v>0</v>
      </c>
      <c r="K95" s="811"/>
    </row>
    <row r="96" spans="1:11" s="900" customFormat="1" ht="16.5">
      <c r="A96" s="811"/>
      <c r="B96" s="968">
        <v>0.66666999999999998</v>
      </c>
      <c r="C96" s="973">
        <v>0</v>
      </c>
      <c r="D96" s="998" t="s">
        <v>321</v>
      </c>
      <c r="E96" s="6"/>
      <c r="F96" s="810"/>
      <c r="G96" s="951"/>
      <c r="H96" s="971">
        <f>C96*$E$94*B96</f>
        <v>0</v>
      </c>
      <c r="I96" s="971"/>
      <c r="J96" s="971">
        <f>H96*$J$94</f>
        <v>0</v>
      </c>
      <c r="K96" s="811"/>
    </row>
    <row r="97" spans="1:11" s="900" customFormat="1" ht="16.5">
      <c r="A97" s="811"/>
      <c r="B97" s="974">
        <v>0.5</v>
      </c>
      <c r="C97" s="975">
        <v>0</v>
      </c>
      <c r="D97" s="976" t="s">
        <v>321</v>
      </c>
      <c r="E97" s="1025"/>
      <c r="F97" s="1026"/>
      <c r="G97" s="979"/>
      <c r="H97" s="980">
        <f>C97*$E$94*B97</f>
        <v>0</v>
      </c>
      <c r="I97" s="980"/>
      <c r="J97" s="980">
        <f>H97*$J$94</f>
        <v>0</v>
      </c>
      <c r="K97" s="811"/>
    </row>
    <row r="98" spans="1:11" s="900" customFormat="1" ht="16.5">
      <c r="A98" s="811"/>
      <c r="B98" s="1005"/>
      <c r="C98" s="957">
        <f>SUM(C95:C97)</f>
        <v>0</v>
      </c>
      <c r="D98" s="1006"/>
      <c r="E98" s="984" t="s">
        <v>322</v>
      </c>
      <c r="F98" s="810"/>
      <c r="G98" s="951"/>
      <c r="H98" s="1013">
        <f>SUM(H95:H97)</f>
        <v>0</v>
      </c>
      <c r="I98" s="971"/>
      <c r="J98" s="1013">
        <f>SUM(J95:J97)</f>
        <v>0</v>
      </c>
      <c r="K98" s="811"/>
    </row>
    <row r="99" spans="1:11" s="900" customFormat="1" ht="16.5">
      <c r="A99" s="811"/>
      <c r="B99" s="1005"/>
      <c r="C99" s="957"/>
      <c r="D99" s="1006"/>
      <c r="E99" s="6"/>
      <c r="F99" s="810"/>
      <c r="G99" s="951"/>
      <c r="H99" s="957"/>
      <c r="I99" s="957"/>
      <c r="J99" s="957"/>
      <c r="K99" s="811"/>
    </row>
    <row r="100" spans="1:11" s="900" customFormat="1" ht="16.5">
      <c r="A100" s="811"/>
      <c r="B100" s="1014" t="s">
        <v>323</v>
      </c>
      <c r="C100" s="6"/>
      <c r="D100" s="1015" t="s">
        <v>304</v>
      </c>
      <c r="E100" s="1016">
        <v>120</v>
      </c>
      <c r="F100" s="959" t="s">
        <v>319</v>
      </c>
      <c r="G100" s="959"/>
      <c r="H100" s="951"/>
      <c r="I100" s="959"/>
      <c r="J100" s="1017">
        <v>0.95</v>
      </c>
      <c r="K100" s="811"/>
    </row>
    <row r="101" spans="1:11" s="900" customFormat="1" ht="16.5">
      <c r="A101" s="811"/>
      <c r="B101" s="991">
        <v>1</v>
      </c>
      <c r="C101" s="992">
        <v>0</v>
      </c>
      <c r="D101" s="993" t="s">
        <v>324</v>
      </c>
      <c r="E101" s="1027"/>
      <c r="F101" s="1027"/>
      <c r="G101" s="996"/>
      <c r="H101" s="1028">
        <f>C101*$E$100*B101</f>
        <v>0</v>
      </c>
      <c r="I101" s="1028"/>
      <c r="J101" s="1028">
        <f>H101*$J$100</f>
        <v>0</v>
      </c>
      <c r="K101" s="811"/>
    </row>
    <row r="102" spans="1:11" s="900" customFormat="1" ht="16.5">
      <c r="A102" s="811"/>
      <c r="B102" s="968">
        <v>0.66666999999999998</v>
      </c>
      <c r="C102" s="973">
        <v>0</v>
      </c>
      <c r="D102" s="998" t="s">
        <v>324</v>
      </c>
      <c r="E102" s="810"/>
      <c r="F102" s="810"/>
      <c r="G102" s="951"/>
      <c r="H102" s="971">
        <f>C102*$E$100*B102</f>
        <v>0</v>
      </c>
      <c r="I102" s="971"/>
      <c r="J102" s="971">
        <f>H102*$J$100</f>
        <v>0</v>
      </c>
      <c r="K102" s="811"/>
    </row>
    <row r="103" spans="1:11" s="900" customFormat="1" ht="16.5">
      <c r="A103" s="811"/>
      <c r="B103" s="974">
        <v>0.5</v>
      </c>
      <c r="C103" s="975">
        <v>0</v>
      </c>
      <c r="D103" s="976" t="s">
        <v>324</v>
      </c>
      <c r="E103" s="1029"/>
      <c r="F103" s="1026"/>
      <c r="G103" s="979"/>
      <c r="H103" s="980">
        <f>C103*$E$100*B103</f>
        <v>0</v>
      </c>
      <c r="I103" s="980"/>
      <c r="J103" s="980">
        <f>H103*$J$100</f>
        <v>0</v>
      </c>
      <c r="K103" s="811"/>
    </row>
    <row r="104" spans="1:11" s="1030" customFormat="1" ht="16.5">
      <c r="A104" s="954"/>
      <c r="B104" s="955"/>
      <c r="C104" s="956">
        <f>SUM(C101:C103)</f>
        <v>0</v>
      </c>
      <c r="D104" s="948"/>
      <c r="E104" s="984" t="s">
        <v>325</v>
      </c>
      <c r="F104" s="831"/>
      <c r="G104" s="951"/>
      <c r="H104" s="986">
        <f>SUM(H101:H103)</f>
        <v>0</v>
      </c>
      <c r="I104" s="971"/>
      <c r="J104" s="986">
        <f>SUM(J101:J103)</f>
        <v>0</v>
      </c>
      <c r="K104" s="811"/>
    </row>
    <row r="105" spans="1:11" s="1030" customFormat="1" ht="16.5">
      <c r="A105" s="954"/>
      <c r="B105" s="955"/>
      <c r="C105" s="985"/>
      <c r="D105" s="948"/>
      <c r="E105" s="831"/>
      <c r="F105" s="831"/>
      <c r="G105" s="951"/>
      <c r="H105" s="956"/>
      <c r="I105" s="957"/>
      <c r="J105" s="956"/>
      <c r="K105" s="811"/>
    </row>
    <row r="106" spans="1:11" s="1030" customFormat="1" ht="16.5">
      <c r="A106" s="954"/>
      <c r="B106" s="1014" t="s">
        <v>326</v>
      </c>
      <c r="C106" s="1031"/>
      <c r="D106" s="1015" t="s">
        <v>304</v>
      </c>
      <c r="E106" s="1032">
        <v>100</v>
      </c>
      <c r="F106" s="959" t="s">
        <v>319</v>
      </c>
      <c r="G106" s="959"/>
      <c r="H106" s="951"/>
      <c r="I106" s="959"/>
      <c r="J106" s="1017">
        <v>0.95</v>
      </c>
      <c r="K106" s="811"/>
    </row>
    <row r="107" spans="1:11" s="1030" customFormat="1" ht="16.5">
      <c r="A107" s="954"/>
      <c r="B107" s="991">
        <v>1</v>
      </c>
      <c r="C107" s="1033">
        <v>0</v>
      </c>
      <c r="D107" s="993" t="s">
        <v>324</v>
      </c>
      <c r="E107" s="1027"/>
      <c r="F107" s="1027"/>
      <c r="G107" s="996"/>
      <c r="H107" s="1028">
        <f>C107*$E$106*B107</f>
        <v>0</v>
      </c>
      <c r="I107" s="1028"/>
      <c r="J107" s="1028">
        <f>H107*$J$106</f>
        <v>0</v>
      </c>
      <c r="K107" s="811"/>
    </row>
    <row r="108" spans="1:11" s="1030" customFormat="1" ht="16.5">
      <c r="A108" s="954"/>
      <c r="B108" s="968">
        <v>0.66666999999999998</v>
      </c>
      <c r="C108" s="973">
        <v>0</v>
      </c>
      <c r="D108" s="998" t="s">
        <v>324</v>
      </c>
      <c r="E108" s="810"/>
      <c r="F108" s="810"/>
      <c r="G108" s="951"/>
      <c r="H108" s="1034">
        <f>C108*$E$106*B108</f>
        <v>0</v>
      </c>
      <c r="I108" s="971"/>
      <c r="J108" s="1034">
        <f>H108*$J$106</f>
        <v>0</v>
      </c>
      <c r="K108" s="811"/>
    </row>
    <row r="109" spans="1:11" s="1030" customFormat="1" ht="16.5">
      <c r="A109" s="954"/>
      <c r="B109" s="974">
        <v>0.5</v>
      </c>
      <c r="C109" s="975">
        <v>0</v>
      </c>
      <c r="D109" s="976" t="s">
        <v>324</v>
      </c>
      <c r="E109" s="1029"/>
      <c r="F109" s="1026"/>
      <c r="G109" s="979"/>
      <c r="H109" s="980">
        <f>C109*$E$106*B109</f>
        <v>0</v>
      </c>
      <c r="I109" s="980"/>
      <c r="J109" s="980">
        <f>H109*$J$106</f>
        <v>0</v>
      </c>
      <c r="K109" s="811"/>
    </row>
    <row r="110" spans="1:11" s="1030" customFormat="1" ht="16.5">
      <c r="A110" s="954"/>
      <c r="C110" s="956">
        <f>SUM(C107:C109)</f>
        <v>0</v>
      </c>
      <c r="D110" s="948"/>
      <c r="E110" s="984" t="s">
        <v>327</v>
      </c>
      <c r="F110" s="831"/>
      <c r="G110" s="951"/>
      <c r="H110" s="986">
        <f>SUM(H107:H109)</f>
        <v>0</v>
      </c>
      <c r="I110" s="971"/>
      <c r="J110" s="986">
        <f>SUM(J107:J109)</f>
        <v>0</v>
      </c>
      <c r="K110" s="811"/>
    </row>
    <row r="111" spans="1:11" s="1030" customFormat="1" ht="16.5">
      <c r="A111" s="954"/>
      <c r="C111" s="956"/>
      <c r="D111" s="948"/>
      <c r="E111" s="984"/>
      <c r="F111" s="831"/>
      <c r="G111" s="951"/>
      <c r="H111" s="986"/>
      <c r="I111" s="971"/>
      <c r="J111" s="986"/>
      <c r="K111" s="811"/>
    </row>
    <row r="112" spans="1:11" s="1030" customFormat="1" ht="16.5">
      <c r="A112" s="954"/>
      <c r="B112" s="1014" t="s">
        <v>328</v>
      </c>
      <c r="C112" s="1031"/>
      <c r="D112" s="1015" t="s">
        <v>304</v>
      </c>
      <c r="E112" s="1032">
        <v>90</v>
      </c>
      <c r="F112" s="959" t="s">
        <v>319</v>
      </c>
      <c r="G112" s="959"/>
      <c r="H112" s="951"/>
      <c r="I112" s="959"/>
      <c r="J112" s="1017">
        <v>0.95</v>
      </c>
      <c r="K112" s="811"/>
    </row>
    <row r="113" spans="1:11" s="1030" customFormat="1" ht="16.5">
      <c r="A113" s="954"/>
      <c r="B113" s="991">
        <v>1</v>
      </c>
      <c r="C113" s="1033">
        <v>0</v>
      </c>
      <c r="D113" s="993" t="s">
        <v>324</v>
      </c>
      <c r="E113" s="1027"/>
      <c r="F113" s="1027"/>
      <c r="G113" s="996"/>
      <c r="H113" s="1028">
        <f>C113*$E$112*B113</f>
        <v>0</v>
      </c>
      <c r="I113" s="1028"/>
      <c r="J113" s="1028">
        <f>H113*$J$112</f>
        <v>0</v>
      </c>
      <c r="K113" s="811"/>
    </row>
    <row r="114" spans="1:11" s="1030" customFormat="1" ht="16.5">
      <c r="A114" s="954"/>
      <c r="B114" s="968">
        <v>0.66666999999999998</v>
      </c>
      <c r="C114" s="973">
        <v>0</v>
      </c>
      <c r="D114" s="998" t="s">
        <v>324</v>
      </c>
      <c r="E114" s="810"/>
      <c r="F114" s="810"/>
      <c r="G114" s="951"/>
      <c r="H114" s="1034">
        <f>C114*$E$112*B114</f>
        <v>0</v>
      </c>
      <c r="I114" s="971"/>
      <c r="J114" s="1034">
        <f>H114*$J$112</f>
        <v>0</v>
      </c>
      <c r="K114" s="811"/>
    </row>
    <row r="115" spans="1:11" s="1030" customFormat="1" ht="16.5">
      <c r="A115" s="954"/>
      <c r="B115" s="974">
        <v>0.5</v>
      </c>
      <c r="C115" s="975">
        <v>0</v>
      </c>
      <c r="D115" s="976" t="s">
        <v>324</v>
      </c>
      <c r="E115" s="1029"/>
      <c r="F115" s="1026"/>
      <c r="G115" s="979"/>
      <c r="H115" s="980">
        <f>C115*$E$112*B115</f>
        <v>0</v>
      </c>
      <c r="I115" s="980"/>
      <c r="J115" s="980">
        <f>H115*$J$112</f>
        <v>0</v>
      </c>
      <c r="K115" s="811"/>
    </row>
    <row r="116" spans="1:11" s="1030" customFormat="1" ht="16.5">
      <c r="A116" s="954"/>
      <c r="C116" s="956">
        <f>SUM(C113:C115)</f>
        <v>0</v>
      </c>
      <c r="D116" s="948"/>
      <c r="E116" s="984" t="s">
        <v>329</v>
      </c>
      <c r="F116" s="831"/>
      <c r="G116" s="951"/>
      <c r="H116" s="986">
        <f>SUM(H113:H115)</f>
        <v>0</v>
      </c>
      <c r="I116" s="971"/>
      <c r="J116" s="986">
        <f>SUM(J113:J115)</f>
        <v>0</v>
      </c>
      <c r="K116" s="811"/>
    </row>
    <row r="117" spans="1:11" s="1030" customFormat="1" ht="17.25" thickBot="1">
      <c r="A117" s="954"/>
      <c r="B117" s="961"/>
      <c r="C117" s="903"/>
      <c r="D117" s="965"/>
      <c r="E117" s="905"/>
      <c r="F117" s="905"/>
      <c r="G117" s="903"/>
      <c r="H117" s="966"/>
      <c r="I117" s="966"/>
      <c r="J117" s="966"/>
      <c r="K117" s="811"/>
    </row>
    <row r="118" spans="1:11" s="900" customFormat="1" ht="17.25" thickTop="1">
      <c r="A118" s="811"/>
      <c r="B118" s="955"/>
      <c r="C118" s="948"/>
      <c r="D118" s="948"/>
      <c r="E118" s="810"/>
      <c r="F118" s="950" t="s">
        <v>330</v>
      </c>
      <c r="G118" s="951"/>
      <c r="H118" s="986">
        <f>H98+H104+H110+H116</f>
        <v>0</v>
      </c>
      <c r="I118" s="1013"/>
      <c r="J118" s="986">
        <f>J98+J104+J110+J116</f>
        <v>0</v>
      </c>
      <c r="K118" s="954"/>
    </row>
    <row r="119" spans="1:11" s="900" customFormat="1" ht="16.5">
      <c r="A119" s="811"/>
      <c r="C119" s="959"/>
      <c r="D119" s="959"/>
      <c r="E119" s="810"/>
      <c r="F119" s="810"/>
      <c r="G119" s="959"/>
      <c r="H119" s="957"/>
      <c r="I119" s="960"/>
      <c r="J119" s="957"/>
      <c r="K119" s="811"/>
    </row>
    <row r="120" spans="1:11" s="900" customFormat="1" ht="18">
      <c r="A120" s="811"/>
      <c r="B120" s="958" t="s">
        <v>331</v>
      </c>
      <c r="C120" s="959"/>
      <c r="D120" s="1035" t="s">
        <v>400</v>
      </c>
      <c r="E120" s="810"/>
      <c r="F120" s="810"/>
      <c r="G120" s="959"/>
      <c r="H120" s="957"/>
      <c r="I120" s="960"/>
      <c r="J120" s="957"/>
      <c r="K120" s="811"/>
    </row>
    <row r="121" spans="1:11" s="900" customFormat="1" ht="18">
      <c r="A121" s="811"/>
      <c r="B121" s="958"/>
      <c r="C121" s="948"/>
      <c r="D121" s="985" t="s">
        <v>332</v>
      </c>
      <c r="E121" s="1036">
        <v>31</v>
      </c>
      <c r="F121" s="948" t="s">
        <v>333</v>
      </c>
      <c r="G121" s="959" t="s">
        <v>334</v>
      </c>
      <c r="H121" s="957"/>
      <c r="I121" s="960"/>
      <c r="J121" s="957"/>
      <c r="K121" s="811"/>
    </row>
    <row r="122" spans="1:11" s="900" customFormat="1" ht="17.25" thickBot="1">
      <c r="A122" s="811"/>
      <c r="B122" s="1037" t="s">
        <v>335</v>
      </c>
      <c r="C122" s="965"/>
      <c r="D122" s="903" t="s">
        <v>332</v>
      </c>
      <c r="E122" s="1038">
        <v>29</v>
      </c>
      <c r="F122" s="965" t="s">
        <v>333</v>
      </c>
      <c r="G122" s="965" t="s">
        <v>336</v>
      </c>
      <c r="H122" s="966"/>
      <c r="I122" s="967"/>
      <c r="J122" s="966"/>
      <c r="K122" s="811"/>
    </row>
    <row r="123" spans="1:11" s="900" customFormat="1" ht="17.25" thickTop="1">
      <c r="A123" s="811"/>
      <c r="B123" s="1039">
        <v>1</v>
      </c>
      <c r="C123" s="1040">
        <f>'[1]CROP PLAN'!E27</f>
        <v>0</v>
      </c>
      <c r="D123" s="1041" t="s">
        <v>337</v>
      </c>
      <c r="E123" s="1042">
        <v>50</v>
      </c>
      <c r="F123" s="1043" t="s">
        <v>338</v>
      </c>
      <c r="G123" s="951"/>
      <c r="H123" s="1044">
        <f>C123*E123*B123</f>
        <v>0</v>
      </c>
      <c r="I123" s="1000"/>
      <c r="J123" s="1045">
        <f>H123</f>
        <v>0</v>
      </c>
      <c r="K123" s="811"/>
    </row>
    <row r="124" spans="1:11" s="900" customFormat="1" ht="16.5">
      <c r="A124" s="811"/>
      <c r="B124" s="1005">
        <v>0.66669999999999996</v>
      </c>
      <c r="C124" s="1040">
        <f>'[1]CROP PLAN'!E40</f>
        <v>0</v>
      </c>
      <c r="D124" s="1041" t="s">
        <v>337</v>
      </c>
      <c r="E124" s="1042">
        <v>50</v>
      </c>
      <c r="F124" s="1043" t="s">
        <v>338</v>
      </c>
      <c r="G124" s="951"/>
      <c r="H124" s="1044">
        <f>C124*E124*B124</f>
        <v>0</v>
      </c>
      <c r="I124" s="1000"/>
      <c r="J124" s="1045">
        <f>H124</f>
        <v>0</v>
      </c>
      <c r="K124" s="811"/>
    </row>
    <row r="125" spans="1:11" s="900" customFormat="1" ht="17.25" thickBot="1">
      <c r="A125" s="811"/>
      <c r="B125" s="981">
        <v>0.5</v>
      </c>
      <c r="C125" s="1046">
        <f>'[1]CROP PLAN'!D46</f>
        <v>0</v>
      </c>
      <c r="D125" s="1047" t="s">
        <v>337</v>
      </c>
      <c r="E125" s="1048">
        <v>50</v>
      </c>
      <c r="F125" s="1049" t="s">
        <v>338</v>
      </c>
      <c r="G125" s="985"/>
      <c r="H125" s="1050">
        <f>C125*E125*B125</f>
        <v>0</v>
      </c>
      <c r="I125" s="1010"/>
      <c r="J125" s="1051">
        <f>H125</f>
        <v>0</v>
      </c>
      <c r="K125" s="811"/>
    </row>
    <row r="126" spans="1:11" s="900" customFormat="1" ht="17.25" thickBot="1">
      <c r="A126" s="811"/>
      <c r="B126" s="1052"/>
      <c r="C126" s="1053">
        <f>(C123*B123)+(C124*B124)+(C125*B125)</f>
        <v>0</v>
      </c>
      <c r="D126" s="1054" t="s">
        <v>339</v>
      </c>
      <c r="E126" s="1055"/>
      <c r="F126" s="1056">
        <f>(C123*B123*$E$121)+(B124*C124*$E$121)+(B125*C125*$E$121)</f>
        <v>0</v>
      </c>
      <c r="G126" s="985"/>
      <c r="H126" s="1057"/>
      <c r="I126" s="1003"/>
      <c r="J126" s="1057"/>
      <c r="K126" s="811"/>
    </row>
    <row r="127" spans="1:11" s="900" customFormat="1" ht="16.5">
      <c r="A127" s="811"/>
      <c r="B127" s="981">
        <v>1</v>
      </c>
      <c r="C127" s="1040">
        <f>'[1]CROP PLAN'!F27</f>
        <v>0</v>
      </c>
      <c r="D127" s="1041" t="s">
        <v>340</v>
      </c>
      <c r="E127" s="1042">
        <v>50</v>
      </c>
      <c r="F127" s="1043" t="s">
        <v>338</v>
      </c>
      <c r="G127" s="951"/>
      <c r="H127" s="1044">
        <f>C127*E127*B127</f>
        <v>0</v>
      </c>
      <c r="I127" s="1000"/>
      <c r="J127" s="1045">
        <f>H127</f>
        <v>0</v>
      </c>
      <c r="K127" s="811"/>
    </row>
    <row r="128" spans="1:11" s="900" customFormat="1" ht="16.5">
      <c r="A128" s="811"/>
      <c r="B128" s="1005">
        <v>0.66669999999999996</v>
      </c>
      <c r="C128" s="1040">
        <f>'[1]CROP PLAN'!F40</f>
        <v>0</v>
      </c>
      <c r="D128" s="1041" t="s">
        <v>340</v>
      </c>
      <c r="E128" s="1042">
        <v>50</v>
      </c>
      <c r="F128" s="1043" t="s">
        <v>338</v>
      </c>
      <c r="G128" s="951"/>
      <c r="H128" s="1044">
        <f>C128*E128*B128</f>
        <v>0</v>
      </c>
      <c r="I128" s="1000"/>
      <c r="J128" s="1045">
        <f>H128</f>
        <v>0</v>
      </c>
      <c r="K128" s="811"/>
    </row>
    <row r="129" spans="1:11" s="900" customFormat="1" ht="17.25" thickBot="1">
      <c r="A129" s="811"/>
      <c r="B129" s="981">
        <v>0.5</v>
      </c>
      <c r="C129" s="1046">
        <f>'[1]CROP PLAN'!F46</f>
        <v>0</v>
      </c>
      <c r="D129" s="1047" t="s">
        <v>340</v>
      </c>
      <c r="E129" s="1048">
        <v>50</v>
      </c>
      <c r="F129" s="1049" t="s">
        <v>338</v>
      </c>
      <c r="G129" s="985"/>
      <c r="H129" s="1050">
        <f>C129*E129*B129</f>
        <v>0</v>
      </c>
      <c r="I129" s="1010"/>
      <c r="J129" s="1051">
        <f>H129</f>
        <v>0</v>
      </c>
      <c r="K129" s="811"/>
    </row>
    <row r="130" spans="1:11" s="900" customFormat="1" ht="17.25" thickBot="1">
      <c r="A130" s="811"/>
      <c r="B130" s="1058"/>
      <c r="C130" s="1059">
        <f>(C127*B127)+(C128*B128)+(C129*B129)</f>
        <v>0</v>
      </c>
      <c r="D130" s="1060" t="s">
        <v>339</v>
      </c>
      <c r="E130" s="1061"/>
      <c r="F130" s="1062">
        <f>(C127*B127*$E$122)+(B128*C128*$E$122)+(B129*C129*$E$122)</f>
        <v>0</v>
      </c>
      <c r="G130" s="1063"/>
      <c r="H130" s="1064"/>
      <c r="I130" s="1065"/>
      <c r="J130" s="1064"/>
      <c r="K130" s="811"/>
    </row>
    <row r="131" spans="1:11" s="900" customFormat="1" ht="16.5">
      <c r="A131" s="811"/>
      <c r="B131" s="1066"/>
      <c r="D131" s="955" t="s">
        <v>341</v>
      </c>
      <c r="G131" s="985"/>
      <c r="H131" s="1003">
        <f>SUM(H123:H130)</f>
        <v>0</v>
      </c>
      <c r="I131" s="1010"/>
      <c r="J131" s="1067">
        <f>H131</f>
        <v>0</v>
      </c>
      <c r="K131" s="811"/>
    </row>
    <row r="132" spans="1:11" s="900" customFormat="1" ht="16.5">
      <c r="A132" s="811"/>
      <c r="B132" s="1052"/>
      <c r="C132" s="1068"/>
      <c r="D132" s="1069"/>
      <c r="E132" s="1070"/>
      <c r="F132" s="1049"/>
      <c r="G132" s="985"/>
      <c r="H132" s="1057"/>
      <c r="I132" s="1003"/>
      <c r="J132" s="1057"/>
      <c r="K132" s="811"/>
    </row>
    <row r="133" spans="1:11" s="900" customFormat="1" ht="16.5">
      <c r="A133" s="811"/>
      <c r="B133" s="1052"/>
      <c r="C133" s="1071"/>
      <c r="D133" s="1072"/>
      <c r="E133" s="1048"/>
      <c r="F133" s="1049"/>
      <c r="G133" s="985"/>
      <c r="H133" s="956"/>
      <c r="I133" s="956"/>
      <c r="J133" s="1073"/>
      <c r="K133" s="811"/>
    </row>
    <row r="134" spans="1:11" s="900" customFormat="1" ht="16.5">
      <c r="A134" s="811"/>
      <c r="B134" s="1074" t="s">
        <v>342</v>
      </c>
      <c r="C134" s="948"/>
      <c r="D134" s="1075"/>
      <c r="E134" s="831"/>
      <c r="F134" s="831"/>
      <c r="G134" s="948"/>
      <c r="H134" s="956"/>
      <c r="I134" s="1076"/>
      <c r="J134" s="956"/>
      <c r="K134" s="811"/>
    </row>
    <row r="135" spans="1:11" s="900" customFormat="1" ht="17.25" thickBot="1">
      <c r="A135" s="811"/>
      <c r="B135" s="1037" t="s">
        <v>343</v>
      </c>
      <c r="C135" s="965"/>
      <c r="D135" s="903" t="s">
        <v>332</v>
      </c>
      <c r="E135" s="1077">
        <v>20</v>
      </c>
      <c r="F135" s="965" t="s">
        <v>333</v>
      </c>
      <c r="G135" s="965"/>
      <c r="H135" s="966"/>
      <c r="I135" s="967"/>
      <c r="J135" s="966"/>
      <c r="K135" s="811"/>
    </row>
    <row r="136" spans="1:11" s="900" customFormat="1" ht="17.25" thickTop="1">
      <c r="A136" s="811"/>
      <c r="B136" s="1078">
        <v>1</v>
      </c>
      <c r="C136" s="1079">
        <f>'[1]CROP PLAN'!G27</f>
        <v>0</v>
      </c>
      <c r="D136" s="1041" t="s">
        <v>344</v>
      </c>
      <c r="E136" s="1042">
        <v>30</v>
      </c>
      <c r="F136" s="1080" t="s">
        <v>338</v>
      </c>
      <c r="G136" s="951"/>
      <c r="H136" s="1081"/>
      <c r="I136" s="1082"/>
      <c r="J136" s="1083"/>
      <c r="K136" s="811"/>
    </row>
    <row r="137" spans="1:11" s="900" customFormat="1" ht="16.5">
      <c r="A137" s="811"/>
      <c r="B137" s="1078">
        <v>0.67</v>
      </c>
      <c r="C137" s="1079">
        <f>'[1]CROP PLAN'!G40</f>
        <v>0</v>
      </c>
      <c r="D137" s="1041" t="s">
        <v>344</v>
      </c>
      <c r="E137" s="1042">
        <v>30</v>
      </c>
      <c r="F137" s="1080" t="s">
        <v>338</v>
      </c>
      <c r="G137" s="951"/>
      <c r="H137" s="1081"/>
      <c r="I137" s="1082"/>
      <c r="J137" s="1083"/>
      <c r="K137" s="811"/>
    </row>
    <row r="138" spans="1:11" s="900" customFormat="1" ht="16.5">
      <c r="A138" s="811"/>
      <c r="B138" s="1084">
        <v>0.5</v>
      </c>
      <c r="C138" s="1085">
        <f>'[1]CROP PLAN'!G46</f>
        <v>0</v>
      </c>
      <c r="D138" s="1086" t="s">
        <v>344</v>
      </c>
      <c r="E138" s="1087">
        <v>30</v>
      </c>
      <c r="F138" s="1088" t="s">
        <v>338</v>
      </c>
      <c r="G138" s="979"/>
      <c r="H138" s="1081"/>
      <c r="I138" s="1089"/>
      <c r="J138" s="1090"/>
      <c r="K138" s="811"/>
    </row>
    <row r="139" spans="1:11" s="900" customFormat="1" ht="17.25" thickBot="1">
      <c r="A139" s="811"/>
      <c r="B139" s="1091"/>
      <c r="C139" s="1092">
        <f>(C136*B136)+(C137*B137)+(C138*B138)</f>
        <v>0</v>
      </c>
      <c r="E139" s="1075" t="s">
        <v>345</v>
      </c>
      <c r="F139" s="810"/>
      <c r="G139" s="985"/>
      <c r="H139" s="1093"/>
      <c r="I139" s="1094"/>
      <c r="J139" s="1083"/>
      <c r="K139" s="811"/>
    </row>
    <row r="140" spans="1:11" s="900" customFormat="1" ht="17.25" thickBot="1">
      <c r="A140" s="811"/>
      <c r="B140" s="1095"/>
      <c r="C140" s="1096">
        <f>(C136*B136*$E$135)+(B137*C137*$E$135)+(B138*C138*$E$135)</f>
        <v>0</v>
      </c>
      <c r="D140" s="1097" t="s">
        <v>346</v>
      </c>
      <c r="E140" s="1098"/>
      <c r="F140" s="810"/>
      <c r="G140" s="985"/>
      <c r="H140" s="1099"/>
      <c r="I140" s="1099"/>
      <c r="J140" s="1100"/>
      <c r="K140" s="811"/>
    </row>
    <row r="141" spans="1:11" s="900" customFormat="1" ht="16.5">
      <c r="A141" s="811"/>
      <c r="B141" s="1052"/>
      <c r="C141" s="1071"/>
      <c r="D141" s="1072"/>
      <c r="E141" s="1048"/>
      <c r="F141" s="1049"/>
      <c r="G141" s="985"/>
      <c r="H141" s="1094"/>
      <c r="I141" s="1094"/>
      <c r="J141" s="1101"/>
      <c r="K141" s="811"/>
    </row>
    <row r="142" spans="1:11" s="900" customFormat="1" ht="16.5">
      <c r="A142" s="811"/>
      <c r="C142" s="959"/>
      <c r="D142" s="1102"/>
      <c r="E142" s="810"/>
      <c r="F142" s="810"/>
      <c r="G142" s="959"/>
      <c r="H142" s="1094"/>
      <c r="I142" s="1103"/>
      <c r="J142" s="1094"/>
      <c r="K142" s="811"/>
    </row>
    <row r="143" spans="1:11" s="900" customFormat="1" ht="16.5">
      <c r="A143" s="811"/>
      <c r="B143" s="1104" t="s">
        <v>347</v>
      </c>
      <c r="C143" s="978"/>
      <c r="D143" s="979" t="s">
        <v>332</v>
      </c>
      <c r="E143" s="1105">
        <v>1.5</v>
      </c>
      <c r="F143" s="978" t="s">
        <v>348</v>
      </c>
      <c r="G143" s="978"/>
      <c r="H143" s="1089"/>
      <c r="I143" s="1106"/>
      <c r="J143" s="1089"/>
      <c r="K143" s="811"/>
    </row>
    <row r="144" spans="1:11" s="900" customFormat="1" ht="16.5">
      <c r="A144" s="811"/>
      <c r="B144" s="1078">
        <v>1</v>
      </c>
      <c r="C144" s="1079">
        <f>'[1]CROP PLAN'!H27</f>
        <v>0</v>
      </c>
      <c r="D144" s="1041" t="s">
        <v>344</v>
      </c>
      <c r="E144" s="910">
        <v>30</v>
      </c>
      <c r="F144" s="1080" t="s">
        <v>338</v>
      </c>
      <c r="G144" s="951"/>
      <c r="H144" s="1081"/>
      <c r="I144" s="1082"/>
      <c r="J144" s="1083"/>
      <c r="K144" s="811"/>
    </row>
    <row r="145" spans="1:11" s="900" customFormat="1" ht="16.5">
      <c r="A145" s="811"/>
      <c r="B145" s="1078">
        <v>0.67</v>
      </c>
      <c r="C145" s="1079">
        <f>'[1]CROP PLAN'!H40</f>
        <v>0</v>
      </c>
      <c r="D145" s="1041" t="s">
        <v>344</v>
      </c>
      <c r="E145" s="910">
        <v>30</v>
      </c>
      <c r="F145" s="1080" t="s">
        <v>338</v>
      </c>
      <c r="G145" s="951"/>
      <c r="H145" s="1081"/>
      <c r="I145" s="1082"/>
      <c r="J145" s="1083"/>
      <c r="K145" s="811"/>
    </row>
    <row r="146" spans="1:11" s="900" customFormat="1" ht="16.5">
      <c r="A146" s="811"/>
      <c r="B146" s="1066">
        <v>0.5</v>
      </c>
      <c r="C146" s="1107">
        <f>'[1]CROP PLAN'!H46</f>
        <v>0</v>
      </c>
      <c r="D146" s="1047" t="s">
        <v>344</v>
      </c>
      <c r="E146" s="1108">
        <v>30</v>
      </c>
      <c r="F146" s="1109" t="s">
        <v>338</v>
      </c>
      <c r="G146" s="985"/>
      <c r="H146" s="1110"/>
      <c r="I146" s="1094"/>
      <c r="J146" s="1111"/>
      <c r="K146" s="811"/>
    </row>
    <row r="147" spans="1:11" s="900" customFormat="1" ht="17.25" thickBot="1">
      <c r="A147" s="811"/>
      <c r="B147" s="1112"/>
      <c r="C147" s="1113">
        <f>(C144*B144)+(C145*B145)+(C146*B146)</f>
        <v>0</v>
      </c>
      <c r="D147" s="1114"/>
      <c r="E147" s="1075" t="s">
        <v>349</v>
      </c>
      <c r="F147" s="1115"/>
      <c r="G147" s="996"/>
      <c r="H147" s="1093"/>
      <c r="I147" s="1093"/>
      <c r="J147" s="1093"/>
      <c r="K147" s="811"/>
    </row>
    <row r="148" spans="1:11" s="900" customFormat="1" ht="17.25" thickBot="1">
      <c r="A148" s="811"/>
      <c r="B148" s="1091"/>
      <c r="C148" s="1116">
        <f>(C144*B144*$E$143)+(B145*C145*$E$143)+(B146*C146*$E$143)</f>
        <v>0</v>
      </c>
      <c r="D148" s="1117" t="s">
        <v>346</v>
      </c>
      <c r="E148" s="1118"/>
      <c r="F148" s="810"/>
      <c r="G148" s="985"/>
      <c r="K148" s="811"/>
    </row>
    <row r="149" spans="1:11" s="900" customFormat="1" ht="16.5">
      <c r="A149" s="811"/>
      <c r="B149" s="1052"/>
      <c r="C149" s="1071"/>
      <c r="D149" s="1072"/>
      <c r="E149" s="1048"/>
      <c r="F149" s="1049"/>
      <c r="G149" s="985"/>
      <c r="H149" s="956"/>
      <c r="I149" s="956"/>
      <c r="J149" s="1073"/>
      <c r="K149" s="811"/>
    </row>
    <row r="150" spans="1:11" s="900" customFormat="1" ht="16.5">
      <c r="A150" s="811"/>
      <c r="B150" s="1104" t="s">
        <v>311</v>
      </c>
      <c r="C150" s="978"/>
      <c r="D150" s="979" t="s">
        <v>332</v>
      </c>
      <c r="E150" s="1105">
        <v>55</v>
      </c>
      <c r="F150" s="978" t="s">
        <v>333</v>
      </c>
      <c r="G150" s="978"/>
      <c r="H150" s="1089"/>
      <c r="I150" s="1106"/>
      <c r="J150" s="1089"/>
      <c r="K150" s="811"/>
    </row>
    <row r="151" spans="1:11" s="900" customFormat="1" ht="16.5">
      <c r="A151" s="811"/>
      <c r="B151" s="1078">
        <v>1</v>
      </c>
      <c r="C151" s="1079">
        <f>'[1]CROP PLAN'!I27</f>
        <v>0</v>
      </c>
      <c r="D151" s="1041" t="s">
        <v>344</v>
      </c>
      <c r="E151" s="910">
        <v>30</v>
      </c>
      <c r="F151" s="1080" t="s">
        <v>338</v>
      </c>
      <c r="G151" s="951"/>
      <c r="H151" s="1081"/>
      <c r="I151" s="1082"/>
      <c r="J151" s="1083"/>
      <c r="K151" s="811"/>
    </row>
    <row r="152" spans="1:11" s="900" customFormat="1" ht="16.5">
      <c r="A152" s="811"/>
      <c r="B152" s="1078">
        <v>0.67</v>
      </c>
      <c r="C152" s="1079">
        <f>'[1]CROP PLAN'!I40</f>
        <v>0</v>
      </c>
      <c r="D152" s="1041" t="s">
        <v>344</v>
      </c>
      <c r="E152" s="910">
        <v>30</v>
      </c>
      <c r="F152" s="1080" t="s">
        <v>338</v>
      </c>
      <c r="G152" s="951"/>
      <c r="H152" s="1081"/>
      <c r="I152" s="1082"/>
      <c r="J152" s="1083"/>
      <c r="K152" s="811"/>
    </row>
    <row r="153" spans="1:11" s="900" customFormat="1" ht="16.5">
      <c r="A153" s="811"/>
      <c r="B153" s="1066">
        <v>0.5</v>
      </c>
      <c r="C153" s="1107">
        <f>'[1]CROP PLAN'!I46</f>
        <v>0</v>
      </c>
      <c r="D153" s="1047" t="s">
        <v>344</v>
      </c>
      <c r="E153" s="1108">
        <v>30</v>
      </c>
      <c r="F153" s="1109" t="s">
        <v>338</v>
      </c>
      <c r="G153" s="985"/>
      <c r="H153" s="1110"/>
      <c r="I153" s="1094"/>
      <c r="J153" s="1111"/>
      <c r="K153" s="811"/>
    </row>
    <row r="154" spans="1:11" s="900" customFormat="1" ht="17.25" thickBot="1">
      <c r="A154" s="811"/>
      <c r="B154" s="1112"/>
      <c r="C154" s="1113">
        <f>(C151*B151)+(C152*B152)+(C153*B153)</f>
        <v>0</v>
      </c>
      <c r="D154" s="1114"/>
      <c r="E154" s="1075" t="s">
        <v>350</v>
      </c>
      <c r="F154" s="1115"/>
      <c r="G154" s="996"/>
      <c r="H154" s="1093"/>
      <c r="I154" s="1093"/>
      <c r="J154" s="1093"/>
      <c r="K154" s="811"/>
    </row>
    <row r="155" spans="1:11" s="900" customFormat="1" ht="17.25" thickBot="1">
      <c r="A155" s="811"/>
      <c r="B155" s="1091"/>
      <c r="C155" s="1116">
        <f>(C151*B151*$E$150)+(B152*C152*$E$150)+(B153*C153*$E$150)</f>
        <v>0</v>
      </c>
      <c r="D155" s="1117" t="s">
        <v>346</v>
      </c>
      <c r="E155" s="1118"/>
      <c r="F155" s="810"/>
      <c r="G155" s="985"/>
      <c r="K155" s="811"/>
    </row>
    <row r="156" spans="1:11" s="1030" customFormat="1" ht="16.5">
      <c r="A156" s="954"/>
      <c r="C156" s="959"/>
      <c r="D156" s="1102"/>
      <c r="E156" s="810"/>
      <c r="F156" s="810"/>
      <c r="G156" s="959"/>
      <c r="H156" s="956"/>
      <c r="I156" s="960"/>
      <c r="J156" s="956"/>
      <c r="K156" s="811"/>
    </row>
    <row r="157" spans="1:11" s="900" customFormat="1" ht="16.5">
      <c r="A157" s="811"/>
      <c r="B157" s="1119" t="s">
        <v>351</v>
      </c>
      <c r="C157" s="978"/>
      <c r="D157" s="979" t="s">
        <v>332</v>
      </c>
      <c r="E157" s="1105">
        <v>0</v>
      </c>
      <c r="F157" s="978" t="s">
        <v>333</v>
      </c>
      <c r="G157" s="978"/>
      <c r="H157" s="1120"/>
      <c r="I157" s="1121"/>
      <c r="J157" s="1120"/>
      <c r="K157" s="811"/>
    </row>
    <row r="158" spans="1:11" s="900" customFormat="1" ht="16.5">
      <c r="A158" s="811"/>
      <c r="B158" s="1078">
        <v>1</v>
      </c>
      <c r="C158" s="1079">
        <f>'[1]CROP PLAN'!J27</f>
        <v>0</v>
      </c>
      <c r="D158" s="1041" t="s">
        <v>344</v>
      </c>
      <c r="E158" s="1042">
        <v>40</v>
      </c>
      <c r="F158" s="1043" t="s">
        <v>338</v>
      </c>
      <c r="G158" s="951"/>
      <c r="H158" s="1122"/>
      <c r="I158" s="1123"/>
      <c r="J158" s="1124"/>
      <c r="K158" s="811"/>
    </row>
    <row r="159" spans="1:11" s="900" customFormat="1" ht="16.5">
      <c r="A159" s="811"/>
      <c r="B159" s="1078">
        <v>0.67</v>
      </c>
      <c r="C159" s="1079">
        <f>'[1]CROP PLAN'!J40</f>
        <v>0</v>
      </c>
      <c r="D159" s="1041" t="s">
        <v>344</v>
      </c>
      <c r="E159" s="1042">
        <v>40</v>
      </c>
      <c r="F159" s="1043" t="s">
        <v>338</v>
      </c>
      <c r="G159" s="951"/>
      <c r="H159" s="1122"/>
      <c r="I159" s="1123"/>
      <c r="J159" s="1124"/>
      <c r="K159" s="811"/>
    </row>
    <row r="160" spans="1:11" s="900" customFormat="1" ht="16.5">
      <c r="A160" s="811"/>
      <c r="B160" s="1066">
        <v>0.5</v>
      </c>
      <c r="C160" s="1107">
        <f>'[1]CROP PLAN'!J46</f>
        <v>0</v>
      </c>
      <c r="D160" s="1047" t="s">
        <v>344</v>
      </c>
      <c r="E160" s="1087">
        <v>40</v>
      </c>
      <c r="F160" s="1049" t="s">
        <v>338</v>
      </c>
      <c r="G160" s="985"/>
      <c r="H160" s="1125"/>
      <c r="I160" s="1126"/>
      <c r="J160" s="1127"/>
      <c r="K160" s="811"/>
    </row>
    <row r="161" spans="1:11" s="900" customFormat="1" ht="17.25" thickBot="1">
      <c r="A161" s="811"/>
      <c r="B161" s="1112"/>
      <c r="C161" s="1113">
        <f>(C158*B158)+(C159*B159)+(C160*B160)</f>
        <v>0</v>
      </c>
      <c r="D161" s="1114"/>
      <c r="E161" s="1075" t="s">
        <v>352</v>
      </c>
      <c r="F161" s="1128"/>
      <c r="G161" s="996"/>
      <c r="H161" s="1129"/>
      <c r="I161" s="1129"/>
      <c r="J161" s="1129"/>
      <c r="K161" s="811"/>
    </row>
    <row r="162" spans="1:11" s="900" customFormat="1" ht="17.25" thickBot="1">
      <c r="A162" s="811"/>
      <c r="B162" s="1052"/>
      <c r="C162" s="1116">
        <f>(C158*B158*$E$157)+(B159*C159*$E$157)+(B160*C160*$E$157)</f>
        <v>0</v>
      </c>
      <c r="D162" s="1130" t="s">
        <v>346</v>
      </c>
      <c r="E162" s="1118"/>
      <c r="F162" s="831"/>
      <c r="G162" s="985"/>
      <c r="K162" s="811"/>
    </row>
    <row r="163" spans="1:11" s="900" customFormat="1" ht="16.5">
      <c r="A163" s="811"/>
      <c r="B163" s="1057"/>
      <c r="C163" s="948"/>
      <c r="D163" s="948"/>
      <c r="E163" s="831"/>
      <c r="F163" s="1057"/>
      <c r="G163" s="985"/>
      <c r="H163" s="1010"/>
      <c r="I163" s="1010"/>
      <c r="J163" s="1010"/>
      <c r="K163" s="811"/>
    </row>
    <row r="164" spans="1:11" s="900" customFormat="1" ht="18">
      <c r="A164" s="811"/>
      <c r="C164" s="1079"/>
      <c r="D164" s="1131" t="s">
        <v>401</v>
      </c>
      <c r="E164" s="1132"/>
      <c r="F164" s="1133"/>
      <c r="G164" s="1134"/>
      <c r="H164" s="1135"/>
      <c r="I164" s="1136"/>
      <c r="J164" s="1135"/>
      <c r="K164" s="811"/>
    </row>
    <row r="165" spans="1:11" s="900" customFormat="1" ht="16.5">
      <c r="A165" s="811"/>
      <c r="B165" s="1137" t="s">
        <v>353</v>
      </c>
      <c r="C165" s="1138"/>
      <c r="D165" s="979" t="s">
        <v>332</v>
      </c>
      <c r="E165" s="1139">
        <f>E122</f>
        <v>29</v>
      </c>
      <c r="F165" s="978" t="s">
        <v>333</v>
      </c>
      <c r="G165" s="1140"/>
      <c r="H165" s="1141"/>
      <c r="I165" s="1140"/>
      <c r="J165" s="1141"/>
      <c r="K165" s="811"/>
    </row>
    <row r="166" spans="1:11" s="900" customFormat="1" ht="16.5">
      <c r="A166" s="811"/>
      <c r="B166" s="1078">
        <v>1</v>
      </c>
      <c r="C166" s="1079">
        <f>'[1]CROP PLAN'!K27</f>
        <v>0</v>
      </c>
      <c r="D166" s="1041" t="s">
        <v>344</v>
      </c>
      <c r="E166" s="1042">
        <v>50</v>
      </c>
      <c r="F166" s="1043" t="s">
        <v>338</v>
      </c>
      <c r="G166" s="1142"/>
      <c r="H166" s="1135"/>
      <c r="I166" s="1135"/>
      <c r="J166" s="1124"/>
      <c r="K166" s="811"/>
    </row>
    <row r="167" spans="1:11" s="900" customFormat="1" ht="16.5">
      <c r="A167" s="811"/>
      <c r="B167" s="1078">
        <v>0.67</v>
      </c>
      <c r="C167" s="1079">
        <f>'[1]CROP PLAN'!K40</f>
        <v>0</v>
      </c>
      <c r="D167" s="1041" t="s">
        <v>344</v>
      </c>
      <c r="E167" s="1042">
        <v>50</v>
      </c>
      <c r="F167" s="1043" t="s">
        <v>338</v>
      </c>
      <c r="G167" s="1142"/>
      <c r="H167" s="1135"/>
      <c r="I167" s="1135"/>
      <c r="J167" s="1124"/>
      <c r="K167" s="811"/>
    </row>
    <row r="168" spans="1:11" s="900" customFormat="1" ht="16.5">
      <c r="A168" s="811"/>
      <c r="B168" s="1066">
        <v>0.5</v>
      </c>
      <c r="C168" s="1085">
        <f>'[1]CROP PLAN'!K46</f>
        <v>0</v>
      </c>
      <c r="D168" s="1086" t="s">
        <v>344</v>
      </c>
      <c r="E168" s="1087">
        <v>50</v>
      </c>
      <c r="F168" s="1143" t="s">
        <v>338</v>
      </c>
      <c r="G168" s="1144"/>
      <c r="H168" s="1141"/>
      <c r="I168" s="1141"/>
      <c r="J168" s="1145"/>
      <c r="K168" s="811"/>
    </row>
    <row r="169" spans="1:11" s="900" customFormat="1" ht="17.25" thickBot="1">
      <c r="A169" s="811"/>
      <c r="B169" s="1146"/>
      <c r="C169" s="1053">
        <f>(C166*B166)+(C167*B167)+(C168*B168)</f>
        <v>0</v>
      </c>
      <c r="D169" s="1134"/>
      <c r="E169" s="1042"/>
      <c r="F169" s="1043"/>
      <c r="G169" s="1142"/>
      <c r="H169" s="1135"/>
      <c r="I169" s="1135"/>
      <c r="J169" s="1124"/>
      <c r="K169" s="811"/>
    </row>
    <row r="170" spans="1:11" s="900" customFormat="1" ht="18.75" thickBot="1">
      <c r="A170" s="811"/>
      <c r="B170" s="1147"/>
      <c r="C170" s="1148">
        <f>(C166*B166*$E$165)+(B167*C167*$E$165)+(B168*C168*$E$165)</f>
        <v>0</v>
      </c>
      <c r="D170" s="1149" t="s">
        <v>346</v>
      </c>
      <c r="E170" s="1150"/>
      <c r="F170" s="1151"/>
      <c r="G170" s="1152"/>
      <c r="H170" s="1153"/>
      <c r="I170" s="1154"/>
      <c r="J170" s="1153"/>
      <c r="K170" s="811"/>
    </row>
    <row r="171" spans="1:11" s="900" customFormat="1" ht="17.25" thickTop="1">
      <c r="A171" s="811"/>
      <c r="C171" s="948"/>
      <c r="D171" s="948"/>
      <c r="E171" s="1075" t="s">
        <v>354</v>
      </c>
      <c r="F171" s="831"/>
      <c r="G171" s="951"/>
      <c r="H171" s="956"/>
      <c r="I171" s="957"/>
      <c r="J171" s="956"/>
      <c r="K171" s="811"/>
    </row>
    <row r="172" spans="1:11" s="900" customFormat="1" ht="16.5">
      <c r="A172" s="811"/>
      <c r="B172" s="1006"/>
      <c r="C172" s="959"/>
      <c r="D172" s="959"/>
      <c r="E172" s="810"/>
      <c r="F172" s="810"/>
      <c r="G172" s="959"/>
      <c r="H172" s="957"/>
      <c r="I172" s="960"/>
      <c r="J172" s="957"/>
      <c r="K172" s="811"/>
    </row>
    <row r="173" spans="1:11" s="900" customFormat="1" ht="18.75" thickBot="1">
      <c r="A173" s="811"/>
      <c r="B173" s="1155" t="s">
        <v>355</v>
      </c>
      <c r="C173" s="965"/>
      <c r="D173" s="965"/>
      <c r="E173" s="905"/>
      <c r="F173" s="905"/>
      <c r="G173" s="965"/>
      <c r="H173" s="966"/>
      <c r="I173" s="967"/>
      <c r="J173" s="966"/>
      <c r="K173" s="811"/>
    </row>
    <row r="174" spans="1:11" s="900" customFormat="1" ht="17.25" thickTop="1">
      <c r="A174" s="811"/>
      <c r="B174" s="1006" t="s">
        <v>356</v>
      </c>
      <c r="C174" s="1156" t="s">
        <v>103</v>
      </c>
      <c r="H174" s="969">
        <v>0</v>
      </c>
      <c r="J174" s="1157">
        <f>H174</f>
        <v>0</v>
      </c>
      <c r="K174" s="811"/>
    </row>
    <row r="175" spans="1:11" s="900" customFormat="1" ht="16.5">
      <c r="A175" s="811"/>
      <c r="B175" s="1006" t="s">
        <v>357</v>
      </c>
      <c r="C175" s="1158" t="s">
        <v>103</v>
      </c>
      <c r="D175" s="959"/>
      <c r="E175" s="1159"/>
      <c r="F175" s="1159"/>
      <c r="G175" s="951"/>
      <c r="H175" s="973">
        <v>0</v>
      </c>
      <c r="I175" s="957"/>
      <c r="J175" s="957">
        <f>H175</f>
        <v>0</v>
      </c>
      <c r="K175" s="811"/>
    </row>
    <row r="176" spans="1:11" s="900" customFormat="1" ht="16.5">
      <c r="A176" s="811"/>
      <c r="B176" s="1160" t="s">
        <v>358</v>
      </c>
      <c r="C176" s="1161" t="s">
        <v>103</v>
      </c>
      <c r="D176" s="1162"/>
      <c r="F176" s="1159"/>
      <c r="G176" s="1163"/>
      <c r="H176" s="969">
        <v>0</v>
      </c>
      <c r="I176" s="1164"/>
      <c r="J176" s="1164">
        <f>H176</f>
        <v>0</v>
      </c>
      <c r="K176" s="811"/>
    </row>
    <row r="177" spans="1:13" s="900" customFormat="1" ht="16.5">
      <c r="A177" s="811"/>
      <c r="B177" s="1006" t="s">
        <v>359</v>
      </c>
      <c r="C177" s="1158" t="s">
        <v>103</v>
      </c>
      <c r="D177" s="959"/>
      <c r="E177" s="936"/>
      <c r="F177" s="831"/>
      <c r="G177" s="951"/>
      <c r="H177" s="973">
        <v>0</v>
      </c>
      <c r="I177" s="957"/>
      <c r="J177" s="957">
        <f>H177</f>
        <v>0</v>
      </c>
      <c r="K177" s="811"/>
    </row>
    <row r="178" spans="1:13" s="900" customFormat="1" ht="16.5">
      <c r="A178" s="811"/>
      <c r="B178" s="1165"/>
      <c r="C178" s="1158"/>
      <c r="D178" s="959"/>
      <c r="E178" s="810"/>
      <c r="F178" s="810"/>
      <c r="G178" s="959"/>
      <c r="H178" s="973">
        <v>0</v>
      </c>
      <c r="I178" s="960"/>
      <c r="J178" s="957">
        <f>H178</f>
        <v>0</v>
      </c>
      <c r="K178" s="811"/>
    </row>
    <row r="179" spans="1:13" s="900" customFormat="1" ht="16.5">
      <c r="A179" s="811"/>
      <c r="B179" s="1004" t="s">
        <v>360</v>
      </c>
      <c r="C179" s="1158"/>
      <c r="D179" s="959"/>
      <c r="E179" s="810"/>
      <c r="F179" s="810"/>
      <c r="G179" s="959"/>
      <c r="H179" s="973">
        <v>0</v>
      </c>
      <c r="I179" s="959"/>
      <c r="J179" s="957">
        <v>0</v>
      </c>
      <c r="K179" s="811"/>
    </row>
    <row r="180" spans="1:13" s="900" customFormat="1" ht="16.5">
      <c r="A180" s="811"/>
      <c r="B180" s="1004" t="s">
        <v>360</v>
      </c>
      <c r="C180" s="1158"/>
      <c r="D180" s="959"/>
      <c r="E180" s="810"/>
      <c r="F180" s="810"/>
      <c r="G180" s="959"/>
      <c r="H180" s="973">
        <v>0</v>
      </c>
      <c r="I180" s="959"/>
      <c r="J180" s="957">
        <f>H180</f>
        <v>0</v>
      </c>
      <c r="K180" s="811"/>
    </row>
    <row r="181" spans="1:13" s="900" customFormat="1" ht="17.25" thickBot="1">
      <c r="A181" s="811"/>
      <c r="B181" s="1011" t="s">
        <v>313</v>
      </c>
      <c r="C181" s="1166"/>
      <c r="D181" s="1167"/>
      <c r="E181" s="1168"/>
      <c r="F181" s="1167"/>
      <c r="G181" s="965"/>
      <c r="H181" s="1169">
        <f>D181+F181</f>
        <v>0</v>
      </c>
      <c r="I181" s="967"/>
      <c r="J181" s="966">
        <f>H181</f>
        <v>0</v>
      </c>
      <c r="K181" s="811"/>
    </row>
    <row r="182" spans="1:13" s="900" customFormat="1" ht="18.75" thickTop="1">
      <c r="A182" s="811"/>
      <c r="C182" s="1170"/>
      <c r="D182" s="1170"/>
      <c r="E182" s="831"/>
      <c r="F182" s="950" t="s">
        <v>361</v>
      </c>
      <c r="G182" s="951"/>
      <c r="H182" s="952">
        <f>SUM(H174:H181)</f>
        <v>0</v>
      </c>
      <c r="I182" s="1171"/>
      <c r="J182" s="952">
        <f>SUM(J174:J181)</f>
        <v>0</v>
      </c>
      <c r="K182" s="811"/>
    </row>
    <row r="183" spans="1:13" s="900" customFormat="1" ht="16.5">
      <c r="A183" s="811"/>
      <c r="B183" s="955"/>
      <c r="C183" s="1170"/>
      <c r="D183" s="1170"/>
      <c r="E183" s="831"/>
      <c r="F183" s="831"/>
      <c r="G183" s="951"/>
      <c r="H183" s="956"/>
      <c r="I183" s="960"/>
      <c r="J183" s="956"/>
      <c r="K183" s="811"/>
    </row>
    <row r="184" spans="1:13" s="900" customFormat="1" ht="18.75" thickBot="1">
      <c r="A184" s="811"/>
      <c r="B184" s="1155" t="s">
        <v>362</v>
      </c>
      <c r="C184" s="965"/>
      <c r="D184" s="965"/>
      <c r="E184" s="905"/>
      <c r="F184" s="905"/>
      <c r="G184" s="965"/>
      <c r="H184" s="966"/>
      <c r="I184" s="967"/>
      <c r="J184" s="966"/>
      <c r="K184" s="811"/>
    </row>
    <row r="185" spans="1:13" s="900" customFormat="1" ht="17.25" thickTop="1">
      <c r="A185" s="811"/>
      <c r="B185" s="998" t="s">
        <v>363</v>
      </c>
      <c r="D185" s="959"/>
      <c r="E185" s="810"/>
      <c r="F185" s="1172"/>
      <c r="G185" s="951"/>
      <c r="H185" s="973">
        <v>0</v>
      </c>
      <c r="I185" s="957"/>
      <c r="J185" s="957">
        <f>H185*F185</f>
        <v>0</v>
      </c>
      <c r="K185" s="811"/>
    </row>
    <row r="186" spans="1:13" s="900" customFormat="1" ht="16.5">
      <c r="A186" s="811"/>
      <c r="B186" s="1165" t="s">
        <v>364</v>
      </c>
      <c r="C186" s="959"/>
      <c r="D186" s="959"/>
      <c r="E186" s="810"/>
      <c r="F186" s="1172"/>
      <c r="G186" s="959"/>
      <c r="H186" s="969">
        <v>0</v>
      </c>
      <c r="I186" s="959"/>
      <c r="J186" s="957">
        <f>H186*0.95</f>
        <v>0</v>
      </c>
      <c r="K186" s="811"/>
    </row>
    <row r="187" spans="1:13" s="900" customFormat="1" ht="16.5">
      <c r="A187" s="811"/>
      <c r="B187" s="1165" t="s">
        <v>365</v>
      </c>
      <c r="C187" s="959"/>
      <c r="D187" s="1173"/>
      <c r="E187" s="810"/>
      <c r="F187" s="1172"/>
      <c r="G187" s="959"/>
      <c r="H187" s="1174">
        <v>0</v>
      </c>
      <c r="I187" s="960"/>
      <c r="J187" s="957">
        <f>H187*0.95</f>
        <v>0</v>
      </c>
      <c r="K187" s="811"/>
    </row>
    <row r="188" spans="1:13" s="900" customFormat="1" ht="17.25" thickBot="1">
      <c r="A188" s="811"/>
      <c r="B188" s="1175" t="s">
        <v>366</v>
      </c>
      <c r="C188" s="1176"/>
      <c r="D188" s="1176"/>
      <c r="E188" s="1177"/>
      <c r="F188" s="1178"/>
      <c r="G188" s="1176"/>
      <c r="H188" s="1179">
        <v>0</v>
      </c>
      <c r="I188" s="1180"/>
      <c r="J188" s="1181">
        <f>H188*0.95</f>
        <v>0</v>
      </c>
      <c r="K188" s="811"/>
    </row>
    <row r="189" spans="1:13" s="900" customFormat="1" ht="18.75" thickTop="1">
      <c r="A189" s="811"/>
      <c r="C189" s="1170"/>
      <c r="D189" s="1170"/>
      <c r="E189" s="831"/>
      <c r="F189" s="950" t="s">
        <v>367</v>
      </c>
      <c r="G189" s="951"/>
      <c r="H189" s="952">
        <f>SUM(H185:H188)</f>
        <v>0</v>
      </c>
      <c r="I189" s="1171"/>
      <c r="J189" s="952">
        <f>SUM(J185:J188)</f>
        <v>0</v>
      </c>
      <c r="K189" s="811"/>
    </row>
    <row r="190" spans="1:13" s="900" customFormat="1" ht="16.5">
      <c r="A190" s="811"/>
      <c r="B190" s="1182"/>
      <c r="C190" s="1183"/>
      <c r="D190" s="1184"/>
      <c r="E190" s="1185"/>
      <c r="F190" s="1185"/>
      <c r="G190" s="951"/>
      <c r="H190" s="956"/>
      <c r="I190" s="960"/>
      <c r="J190" s="956"/>
      <c r="K190" s="811"/>
    </row>
    <row r="191" spans="1:13" s="900" customFormat="1" ht="18">
      <c r="A191" s="811"/>
      <c r="B191" s="1186" t="s">
        <v>368</v>
      </c>
      <c r="D191" s="1187" t="s">
        <v>369</v>
      </c>
      <c r="E191" s="1188"/>
      <c r="F191" s="1189"/>
      <c r="G191" s="1190" t="s">
        <v>370</v>
      </c>
      <c r="H191" s="1191" t="s">
        <v>371</v>
      </c>
      <c r="I191" s="1192"/>
      <c r="J191" s="1017">
        <v>0.75</v>
      </c>
      <c r="K191" s="811"/>
      <c r="L191" s="1193"/>
    </row>
    <row r="192" spans="1:13" s="900" customFormat="1" ht="16.5">
      <c r="A192" s="1194"/>
      <c r="B192" s="1195"/>
      <c r="C192" s="1196"/>
      <c r="D192" s="1196"/>
      <c r="E192" s="1196"/>
      <c r="F192" s="1196"/>
      <c r="G192" s="1197" t="s">
        <v>274</v>
      </c>
      <c r="H192" s="1198">
        <v>0</v>
      </c>
      <c r="I192" s="1199" t="s">
        <v>274</v>
      </c>
      <c r="J192" s="1200">
        <f>H192*$J$191</f>
        <v>0</v>
      </c>
      <c r="K192" s="811"/>
      <c r="L192" s="1201"/>
      <c r="M192" s="1202"/>
    </row>
    <row r="193" spans="1:13" s="900" customFormat="1">
      <c r="A193" s="1203"/>
      <c r="B193" s="1204"/>
      <c r="C193" s="1205"/>
      <c r="D193" s="1205"/>
      <c r="E193" s="1205"/>
      <c r="F193" s="1205"/>
      <c r="G193" s="1205"/>
      <c r="H193" s="1198">
        <v>0</v>
      </c>
      <c r="I193" s="1206"/>
      <c r="J193" s="1200">
        <f>H193*$J$191</f>
        <v>0</v>
      </c>
      <c r="K193" s="1207"/>
      <c r="L193" s="1208"/>
      <c r="M193" s="1208"/>
    </row>
    <row r="194" spans="1:13" s="900" customFormat="1">
      <c r="A194" s="1203"/>
      <c r="B194" s="1204"/>
      <c r="C194" s="1196"/>
      <c r="D194" s="1196"/>
      <c r="E194" s="1196"/>
      <c r="F194" s="1196"/>
      <c r="G194" s="1196"/>
      <c r="H194" s="1198">
        <v>0</v>
      </c>
      <c r="I194" s="1209"/>
      <c r="J194" s="1200">
        <f>H194*$J$191</f>
        <v>0</v>
      </c>
      <c r="K194" s="1207"/>
      <c r="L194" s="1208"/>
      <c r="M194" s="1210"/>
    </row>
    <row r="195" spans="1:13" s="900" customFormat="1">
      <c r="A195" s="1203"/>
      <c r="B195" s="1204"/>
      <c r="C195" s="1196"/>
      <c r="D195" s="1196"/>
      <c r="E195" s="1196"/>
      <c r="F195" s="1196"/>
      <c r="G195" s="1211"/>
      <c r="H195" s="1198">
        <v>0</v>
      </c>
      <c r="I195" s="1209"/>
      <c r="J195" s="1200">
        <f>H195*$J$191</f>
        <v>0</v>
      </c>
      <c r="K195" s="1207"/>
      <c r="L195" s="1208"/>
      <c r="M195" s="1208"/>
    </row>
    <row r="196" spans="1:13" s="900" customFormat="1">
      <c r="A196" s="1203"/>
      <c r="B196" s="1212"/>
      <c r="C196" s="1205"/>
      <c r="D196" s="1205"/>
      <c r="E196" s="1213"/>
      <c r="F196" s="1205"/>
      <c r="G196" s="1214"/>
      <c r="H196" s="1198">
        <v>0</v>
      </c>
      <c r="I196" s="1206"/>
      <c r="J196" s="1200">
        <f>H196*$J$191</f>
        <v>0</v>
      </c>
      <c r="K196" s="1207"/>
      <c r="L196" s="1208"/>
      <c r="M196" s="1208"/>
    </row>
    <row r="197" spans="1:13" s="900" customFormat="1">
      <c r="A197" s="1203"/>
      <c r="B197" s="1215"/>
      <c r="C197" s="1216"/>
      <c r="D197" s="1216"/>
      <c r="E197" s="1216"/>
      <c r="F197" s="1216"/>
      <c r="G197" s="1217"/>
      <c r="H197" s="1198">
        <v>0</v>
      </c>
      <c r="I197" s="1218"/>
      <c r="J197" s="1219">
        <f>H197*0.75</f>
        <v>0</v>
      </c>
      <c r="K197" s="1207"/>
      <c r="L197" s="1208"/>
      <c r="M197" s="1208"/>
    </row>
    <row r="198" spans="1:13" s="900" customFormat="1">
      <c r="A198" s="1203"/>
      <c r="B198" s="1204"/>
      <c r="C198" s="1220"/>
      <c r="D198" s="1220"/>
      <c r="E198" s="1220"/>
      <c r="F198" s="1220"/>
      <c r="G198" s="1217"/>
      <c r="H198" s="1198">
        <v>0</v>
      </c>
      <c r="I198" s="1221"/>
      <c r="J198" s="1222">
        <f t="shared" ref="J198:J204" si="1">H198*0.75</f>
        <v>0</v>
      </c>
      <c r="K198" s="1207"/>
      <c r="L198" s="1208"/>
      <c r="M198" s="1208"/>
    </row>
    <row r="199" spans="1:13" s="900" customFormat="1">
      <c r="A199" s="1203"/>
      <c r="B199" s="1204"/>
      <c r="C199" s="1220"/>
      <c r="D199" s="1220"/>
      <c r="E199" s="1220"/>
      <c r="F199" s="1220"/>
      <c r="G199" s="1217"/>
      <c r="H199" s="1198">
        <v>0</v>
      </c>
      <c r="I199" s="1221"/>
      <c r="J199" s="1222">
        <f t="shared" si="1"/>
        <v>0</v>
      </c>
      <c r="K199" s="1207"/>
      <c r="L199" s="1208"/>
      <c r="M199" s="1208"/>
    </row>
    <row r="200" spans="1:13" s="900" customFormat="1">
      <c r="A200" s="1203"/>
      <c r="B200" s="1223"/>
      <c r="C200" s="1220"/>
      <c r="D200" s="1220"/>
      <c r="E200" s="1220"/>
      <c r="F200" s="1220"/>
      <c r="G200" s="1217"/>
      <c r="H200" s="1198">
        <v>0</v>
      </c>
      <c r="I200" s="1221"/>
      <c r="J200" s="1222">
        <f t="shared" si="1"/>
        <v>0</v>
      </c>
      <c r="K200" s="1207"/>
      <c r="L200" s="1208"/>
      <c r="M200" s="1208"/>
    </row>
    <row r="201" spans="1:13" s="900" customFormat="1">
      <c r="A201" s="1203"/>
      <c r="B201" s="1223"/>
      <c r="C201" s="1220"/>
      <c r="D201" s="1220"/>
      <c r="E201" s="1220"/>
      <c r="F201" s="1220"/>
      <c r="G201" s="1217"/>
      <c r="H201" s="1198">
        <v>0</v>
      </c>
      <c r="I201" s="1221"/>
      <c r="J201" s="1222">
        <f t="shared" si="1"/>
        <v>0</v>
      </c>
      <c r="K201" s="1207"/>
      <c r="L201" s="1208"/>
      <c r="M201" s="1208"/>
    </row>
    <row r="202" spans="1:13" s="900" customFormat="1">
      <c r="A202" s="1203"/>
      <c r="B202" s="1223"/>
      <c r="C202" s="1220"/>
      <c r="D202" s="1220"/>
      <c r="E202" s="1220"/>
      <c r="F202" s="1220"/>
      <c r="G202" s="1217"/>
      <c r="H202" s="1198">
        <v>0</v>
      </c>
      <c r="I202" s="1221"/>
      <c r="J202" s="1222">
        <f t="shared" si="1"/>
        <v>0</v>
      </c>
      <c r="K202" s="1207"/>
      <c r="L202" s="1208"/>
      <c r="M202" s="1208"/>
    </row>
    <row r="203" spans="1:13" s="900" customFormat="1">
      <c r="A203" s="1203"/>
      <c r="B203" s="1224"/>
      <c r="C203" s="1225"/>
      <c r="D203" s="1225"/>
      <c r="E203" s="1225"/>
      <c r="F203" s="1225"/>
      <c r="G203" s="1217"/>
      <c r="H203" s="1198">
        <v>0</v>
      </c>
      <c r="I203" s="1221"/>
      <c r="J203" s="1226">
        <f t="shared" si="1"/>
        <v>0</v>
      </c>
      <c r="K203" s="1207"/>
      <c r="L203" s="1208"/>
      <c r="M203" s="1208"/>
    </row>
    <row r="204" spans="1:13" s="900" customFormat="1">
      <c r="A204" s="1203"/>
      <c r="B204" s="1224"/>
      <c r="C204" s="1225"/>
      <c r="D204" s="1225"/>
      <c r="E204" s="1225"/>
      <c r="F204" s="1225"/>
      <c r="G204" s="1217"/>
      <c r="H204" s="1198">
        <v>0</v>
      </c>
      <c r="I204" s="1221"/>
      <c r="J204" s="1226">
        <f t="shared" si="1"/>
        <v>0</v>
      </c>
      <c r="K204" s="1207"/>
      <c r="L204" s="1208"/>
      <c r="M204" s="1208"/>
    </row>
    <row r="205" spans="1:13" s="900" customFormat="1">
      <c r="A205" s="1203"/>
      <c r="B205" s="1212"/>
      <c r="C205" s="1213"/>
      <c r="D205" s="1213"/>
      <c r="E205" s="1213"/>
      <c r="F205" s="1213"/>
      <c r="G205" s="1217"/>
      <c r="H205" s="1198">
        <v>0</v>
      </c>
      <c r="I205" s="1227"/>
      <c r="J205" s="1228">
        <f>H205*0.75</f>
        <v>0</v>
      </c>
      <c r="K205" s="1207"/>
      <c r="L205" s="1208"/>
      <c r="M205" s="1208"/>
    </row>
    <row r="206" spans="1:13" s="900" customFormat="1">
      <c r="A206" s="1229"/>
      <c r="B206" s="1230"/>
      <c r="C206" s="1231"/>
      <c r="D206" s="1231"/>
      <c r="E206" s="1231"/>
      <c r="F206" s="1231"/>
      <c r="G206" s="1217"/>
      <c r="H206" s="1198">
        <v>0</v>
      </c>
      <c r="I206" s="1232"/>
      <c r="J206" s="1226">
        <f>H206*0.75</f>
        <v>0</v>
      </c>
      <c r="K206" s="811"/>
      <c r="L206" s="1208"/>
    </row>
    <row r="207" spans="1:13" s="900" customFormat="1">
      <c r="A207" s="1229"/>
      <c r="B207" s="1230"/>
      <c r="C207" s="1231"/>
      <c r="D207" s="1231"/>
      <c r="E207" s="1231"/>
      <c r="F207" s="1231"/>
      <c r="G207" s="1217"/>
      <c r="H207" s="1198">
        <v>0</v>
      </c>
      <c r="I207" s="1232"/>
      <c r="J207" s="1226">
        <f>H207*0.75</f>
        <v>0</v>
      </c>
      <c r="K207" s="811"/>
      <c r="L207" s="1208"/>
    </row>
    <row r="208" spans="1:13" s="900" customFormat="1">
      <c r="A208" s="1229"/>
      <c r="B208" s="1230"/>
      <c r="C208" s="1231"/>
      <c r="D208" s="1231"/>
      <c r="E208" s="1231"/>
      <c r="F208" s="1231"/>
      <c r="G208" s="1217"/>
      <c r="H208" s="1233">
        <v>0</v>
      </c>
      <c r="I208" s="1232"/>
      <c r="J208" s="1234">
        <f>H208*0.75</f>
        <v>0</v>
      </c>
      <c r="K208" s="811"/>
      <c r="L208" s="1208"/>
    </row>
    <row r="209" spans="1:12" s="900" customFormat="1" ht="16.5">
      <c r="A209" s="1229"/>
      <c r="B209" s="1235" t="s">
        <v>372</v>
      </c>
      <c r="C209" s="1236"/>
      <c r="D209" s="1236"/>
      <c r="E209" s="1236"/>
      <c r="F209" s="1236"/>
      <c r="G209" s="1237"/>
      <c r="H209" s="1238"/>
      <c r="I209" s="1237"/>
      <c r="J209" s="1234"/>
      <c r="K209" s="811"/>
      <c r="L209" s="1208"/>
    </row>
    <row r="210" spans="1:12" s="1217" customFormat="1" ht="14.25">
      <c r="A210" s="1239"/>
      <c r="B210" s="1224"/>
      <c r="C210" s="1240"/>
      <c r="D210" s="1240"/>
      <c r="E210" s="1240"/>
      <c r="F210" s="1240"/>
      <c r="H210" s="1241">
        <v>0</v>
      </c>
      <c r="I210" s="1221"/>
      <c r="J210" s="1242">
        <f t="shared" ref="J210:J222" si="2">H210*0.75</f>
        <v>0</v>
      </c>
      <c r="K210" s="1243"/>
      <c r="L210" s="1244"/>
    </row>
    <row r="211" spans="1:12" s="1217" customFormat="1" ht="14.25">
      <c r="A211" s="1239"/>
      <c r="B211" s="1245"/>
      <c r="C211" s="1216"/>
      <c r="D211" s="1216"/>
      <c r="E211" s="1216"/>
      <c r="F211" s="1216"/>
      <c r="H211" s="1241">
        <v>0</v>
      </c>
      <c r="I211" s="1221"/>
      <c r="J211" s="1219">
        <f t="shared" si="2"/>
        <v>0</v>
      </c>
      <c r="K211" s="1243"/>
      <c r="L211" s="1244"/>
    </row>
    <row r="212" spans="1:12" s="1217" customFormat="1" ht="14.25">
      <c r="A212" s="1239"/>
      <c r="B212" s="1223"/>
      <c r="C212" s="1220"/>
      <c r="D212" s="1220"/>
      <c r="E212" s="1220"/>
      <c r="F212" s="1220"/>
      <c r="H212" s="1241">
        <v>0</v>
      </c>
      <c r="I212" s="1221"/>
      <c r="J212" s="1222">
        <f t="shared" si="2"/>
        <v>0</v>
      </c>
      <c r="K212" s="1243"/>
      <c r="L212" s="1244"/>
    </row>
    <row r="213" spans="1:12" s="1217" customFormat="1" ht="14.25">
      <c r="A213" s="1239"/>
      <c r="B213" s="1223"/>
      <c r="C213" s="1220"/>
      <c r="D213" s="1220"/>
      <c r="E213" s="1220"/>
      <c r="F213" s="1220"/>
      <c r="H213" s="1241">
        <v>0</v>
      </c>
      <c r="I213" s="1221"/>
      <c r="J213" s="1222">
        <f t="shared" si="2"/>
        <v>0</v>
      </c>
      <c r="K213" s="1243"/>
      <c r="L213" s="1244"/>
    </row>
    <row r="214" spans="1:12" s="1217" customFormat="1" ht="14.25">
      <c r="A214" s="1239"/>
      <c r="B214" s="1223"/>
      <c r="C214" s="1220"/>
      <c r="D214" s="1220"/>
      <c r="E214" s="1220"/>
      <c r="F214" s="1220"/>
      <c r="H214" s="1241">
        <v>0</v>
      </c>
      <c r="I214" s="1221"/>
      <c r="J214" s="1222">
        <f t="shared" si="2"/>
        <v>0</v>
      </c>
      <c r="K214" s="1243"/>
      <c r="L214" s="1244"/>
    </row>
    <row r="215" spans="1:12" s="1217" customFormat="1" ht="14.25">
      <c r="A215" s="1239"/>
      <c r="B215" s="1223"/>
      <c r="C215" s="1220"/>
      <c r="D215" s="1220"/>
      <c r="E215" s="1220"/>
      <c r="F215" s="1220"/>
      <c r="H215" s="1241">
        <v>0</v>
      </c>
      <c r="I215" s="1221"/>
      <c r="J215" s="1222">
        <f t="shared" si="2"/>
        <v>0</v>
      </c>
      <c r="K215" s="1243"/>
      <c r="L215" s="1244"/>
    </row>
    <row r="216" spans="1:12" s="1217" customFormat="1" ht="14.25">
      <c r="A216" s="1239"/>
      <c r="B216" s="1223"/>
      <c r="C216" s="1220"/>
      <c r="D216" s="1220"/>
      <c r="E216" s="1220"/>
      <c r="F216" s="1220"/>
      <c r="H216" s="1241">
        <v>0</v>
      </c>
      <c r="I216" s="1221"/>
      <c r="J216" s="1222">
        <f t="shared" si="2"/>
        <v>0</v>
      </c>
      <c r="K216" s="1243"/>
      <c r="L216" s="1244"/>
    </row>
    <row r="217" spans="1:12" s="1217" customFormat="1" ht="14.25">
      <c r="A217" s="1239"/>
      <c r="B217" s="1204"/>
      <c r="C217" s="1220"/>
      <c r="D217" s="1220"/>
      <c r="E217" s="1220"/>
      <c r="F217" s="1220"/>
      <c r="H217" s="1241">
        <v>0</v>
      </c>
      <c r="I217" s="1221"/>
      <c r="J217" s="1222">
        <f t="shared" si="2"/>
        <v>0</v>
      </c>
      <c r="K217" s="1243"/>
      <c r="L217" s="1244"/>
    </row>
    <row r="218" spans="1:12" s="1217" customFormat="1" ht="14.25">
      <c r="A218" s="1239"/>
      <c r="B218" s="1223"/>
      <c r="C218" s="1220"/>
      <c r="D218" s="1220"/>
      <c r="E218" s="1220"/>
      <c r="F218" s="1220"/>
      <c r="H218" s="1241">
        <v>0</v>
      </c>
      <c r="I218" s="1221"/>
      <c r="J218" s="1222">
        <f t="shared" si="2"/>
        <v>0</v>
      </c>
      <c r="K218" s="1243"/>
      <c r="L218" s="1244"/>
    </row>
    <row r="219" spans="1:12" s="1217" customFormat="1" ht="14.25">
      <c r="A219" s="1239"/>
      <c r="B219" s="1223"/>
      <c r="C219" s="1220"/>
      <c r="D219" s="1220"/>
      <c r="E219" s="1220"/>
      <c r="F219" s="1220"/>
      <c r="H219" s="1241">
        <v>0</v>
      </c>
      <c r="I219" s="1218"/>
      <c r="J219" s="1222">
        <f t="shared" si="2"/>
        <v>0</v>
      </c>
      <c r="K219" s="1243"/>
      <c r="L219" s="1244"/>
    </row>
    <row r="220" spans="1:12" s="1217" customFormat="1" ht="14.25">
      <c r="A220" s="1239"/>
      <c r="B220" s="1223"/>
      <c r="C220" s="1220"/>
      <c r="D220" s="1220"/>
      <c r="E220" s="1220"/>
      <c r="F220" s="1220"/>
      <c r="H220" s="1241">
        <v>0</v>
      </c>
      <c r="I220" s="1221"/>
      <c r="J220" s="1222">
        <f t="shared" si="2"/>
        <v>0</v>
      </c>
      <c r="K220" s="1243"/>
      <c r="L220" s="1244"/>
    </row>
    <row r="221" spans="1:12" s="1217" customFormat="1" ht="14.25">
      <c r="A221" s="1239"/>
      <c r="B221" s="1224"/>
      <c r="C221" s="1225"/>
      <c r="D221" s="1225"/>
      <c r="E221" s="1225"/>
      <c r="F221" s="1225"/>
      <c r="H221" s="1241">
        <v>0</v>
      </c>
      <c r="I221" s="1221"/>
      <c r="J221" s="1226">
        <f t="shared" si="2"/>
        <v>0</v>
      </c>
      <c r="K221" s="1243"/>
      <c r="L221" s="1244"/>
    </row>
    <row r="222" spans="1:12" s="1217" customFormat="1" ht="14.25">
      <c r="A222" s="1239"/>
      <c r="B222" s="1224"/>
      <c r="C222" s="1225"/>
      <c r="D222" s="1225"/>
      <c r="E222" s="1225"/>
      <c r="F222" s="1225"/>
      <c r="H222" s="1241">
        <v>0</v>
      </c>
      <c r="I222" s="1221"/>
      <c r="J222" s="1226">
        <f t="shared" si="2"/>
        <v>0</v>
      </c>
      <c r="K222" s="1243"/>
      <c r="L222" s="1244"/>
    </row>
    <row r="223" spans="1:12" s="1217" customFormat="1" ht="14.25">
      <c r="A223" s="1239"/>
      <c r="B223" s="1224"/>
      <c r="C223" s="1225"/>
      <c r="D223" s="1225"/>
      <c r="E223" s="1225"/>
      <c r="F223" s="1225"/>
      <c r="H223" s="1198"/>
      <c r="I223" s="1221"/>
      <c r="J223" s="1226"/>
      <c r="K223" s="1243"/>
      <c r="L223" s="1244"/>
    </row>
    <row r="224" spans="1:12" s="1217" customFormat="1" ht="14.25">
      <c r="A224" s="1239"/>
      <c r="B224" s="1224"/>
      <c r="C224" s="1225"/>
      <c r="D224" s="1225"/>
      <c r="E224" s="1225"/>
      <c r="F224" s="1225"/>
      <c r="H224" s="1198"/>
      <c r="I224" s="1221"/>
      <c r="J224" s="1226"/>
      <c r="K224" s="1243"/>
      <c r="L224" s="1244"/>
    </row>
    <row r="225" spans="1:12" s="900" customFormat="1" ht="18">
      <c r="A225" s="1229"/>
      <c r="B225" s="1246" t="s">
        <v>373</v>
      </c>
      <c r="C225" s="1247"/>
      <c r="D225" s="1247"/>
      <c r="E225" s="1247"/>
      <c r="F225" s="1247"/>
      <c r="G225" s="1247"/>
      <c r="H225" s="1248"/>
      <c r="I225" s="1249"/>
      <c r="J225" s="1248"/>
      <c r="K225" s="811"/>
      <c r="L225" s="1208"/>
    </row>
    <row r="226" spans="1:12" s="900" customFormat="1">
      <c r="A226" s="1229"/>
      <c r="B226" s="1224"/>
      <c r="C226" s="1247"/>
      <c r="D226" s="1247"/>
      <c r="E226" s="1247"/>
      <c r="F226" s="1247"/>
      <c r="G226" s="1247"/>
      <c r="H226" s="1250">
        <v>0</v>
      </c>
      <c r="I226" s="1249"/>
      <c r="J226" s="1248">
        <f t="shared" ref="J226:J234" si="3">H226*$J$191</f>
        <v>0</v>
      </c>
      <c r="K226" s="811"/>
      <c r="L226" s="1208"/>
    </row>
    <row r="227" spans="1:12" s="900" customFormat="1">
      <c r="A227" s="1229"/>
      <c r="B227" s="1195"/>
      <c r="C227" s="1247"/>
      <c r="D227" s="1247"/>
      <c r="E227" s="1247"/>
      <c r="F227" s="1247"/>
      <c r="G227" s="1247"/>
      <c r="H227" s="1250">
        <v>0</v>
      </c>
      <c r="I227" s="1249"/>
      <c r="J227" s="1248">
        <f t="shared" si="3"/>
        <v>0</v>
      </c>
      <c r="K227" s="811"/>
      <c r="L227" s="1208"/>
    </row>
    <row r="228" spans="1:12" s="900" customFormat="1">
      <c r="A228" s="1229"/>
      <c r="B228" s="1224"/>
      <c r="C228" s="1247"/>
      <c r="D228" s="1247"/>
      <c r="E228" s="1247"/>
      <c r="F228" s="1247"/>
      <c r="G228" s="1247"/>
      <c r="H228" s="1250">
        <v>0</v>
      </c>
      <c r="I228" s="1249"/>
      <c r="J228" s="1248">
        <f t="shared" si="3"/>
        <v>0</v>
      </c>
      <c r="K228" s="811"/>
      <c r="L228" s="1208"/>
    </row>
    <row r="229" spans="1:12" s="900" customFormat="1">
      <c r="A229" s="1229"/>
      <c r="B229" s="1224"/>
      <c r="C229" s="1247"/>
      <c r="D229" s="1247"/>
      <c r="E229" s="1247"/>
      <c r="F229" s="1247"/>
      <c r="G229" s="1247"/>
      <c r="H229" s="1250">
        <v>0</v>
      </c>
      <c r="I229" s="1249"/>
      <c r="J229" s="1248">
        <f t="shared" si="3"/>
        <v>0</v>
      </c>
      <c r="K229" s="811"/>
      <c r="L229" s="1208"/>
    </row>
    <row r="230" spans="1:12" s="900" customFormat="1">
      <c r="A230" s="1229"/>
      <c r="B230" s="1224"/>
      <c r="F230" s="1251"/>
      <c r="H230" s="1250">
        <v>0</v>
      </c>
      <c r="I230" s="1252"/>
      <c r="J230" s="1253">
        <f t="shared" si="3"/>
        <v>0</v>
      </c>
      <c r="K230" s="811"/>
      <c r="L230" s="1208"/>
    </row>
    <row r="231" spans="1:12" s="900" customFormat="1">
      <c r="A231" s="1229"/>
      <c r="B231" s="1224"/>
      <c r="C231" s="1247"/>
      <c r="D231" s="1247"/>
      <c r="E231" s="1247"/>
      <c r="F231" s="1247"/>
      <c r="G231" s="1247"/>
      <c r="H231" s="1250">
        <v>0</v>
      </c>
      <c r="I231" s="1249"/>
      <c r="J231" s="1248">
        <f t="shared" si="3"/>
        <v>0</v>
      </c>
      <c r="K231" s="811"/>
      <c r="L231" s="1208"/>
    </row>
    <row r="232" spans="1:12" s="900" customFormat="1">
      <c r="A232" s="1229"/>
      <c r="B232" s="1254"/>
      <c r="C232" s="1205"/>
      <c r="D232" s="1205"/>
      <c r="E232" s="1205"/>
      <c r="F232" s="1205"/>
      <c r="G232" s="1205"/>
      <c r="H232" s="1250">
        <v>0</v>
      </c>
      <c r="I232" s="1206"/>
      <c r="J232" s="1255">
        <f t="shared" si="3"/>
        <v>0</v>
      </c>
      <c r="K232" s="811"/>
      <c r="L232" s="1208"/>
    </row>
    <row r="233" spans="1:12" s="900" customFormat="1">
      <c r="A233" s="1229"/>
      <c r="B233" s="1254"/>
      <c r="C233" s="1205"/>
      <c r="D233" s="1205"/>
      <c r="E233" s="1205"/>
      <c r="F233" s="1205"/>
      <c r="G233" s="1205"/>
      <c r="H233" s="1256"/>
      <c r="I233" s="1206"/>
      <c r="J233" s="1255">
        <f t="shared" si="3"/>
        <v>0</v>
      </c>
      <c r="K233" s="811"/>
      <c r="L233" s="1208"/>
    </row>
    <row r="234" spans="1:12" s="900" customFormat="1">
      <c r="A234" s="1229"/>
      <c r="B234" s="1257"/>
      <c r="C234" s="1258"/>
      <c r="D234" s="1258"/>
      <c r="E234" s="1258"/>
      <c r="F234" s="1258"/>
      <c r="G234" s="1258"/>
      <c r="H234" s="1250"/>
      <c r="I234" s="1249"/>
      <c r="J234" s="1248">
        <f t="shared" si="3"/>
        <v>0</v>
      </c>
      <c r="K234" s="811"/>
      <c r="L234" s="1208"/>
    </row>
    <row r="235" spans="1:12" s="900" customFormat="1" ht="18">
      <c r="A235" s="1229"/>
      <c r="B235" s="1259" t="s">
        <v>374</v>
      </c>
      <c r="C235" s="1247"/>
      <c r="D235" s="1247"/>
      <c r="E235" s="1247"/>
      <c r="F235" s="1247"/>
      <c r="G235" s="1247"/>
      <c r="H235" s="1248"/>
      <c r="I235" s="1249"/>
      <c r="J235" s="1248"/>
      <c r="K235" s="811"/>
      <c r="L235" s="1208"/>
    </row>
    <row r="236" spans="1:12" s="900" customFormat="1">
      <c r="A236" s="1229"/>
      <c r="B236" s="1204"/>
      <c r="C236" s="1247"/>
      <c r="D236" s="1247"/>
      <c r="E236" s="1247"/>
      <c r="F236" s="1247"/>
      <c r="G236" s="1247"/>
      <c r="H236" s="1250">
        <v>0</v>
      </c>
      <c r="I236" s="1249"/>
      <c r="J236" s="1250">
        <v>0</v>
      </c>
      <c r="K236" s="811"/>
      <c r="L236" s="1208"/>
    </row>
    <row r="237" spans="1:12" s="900" customFormat="1">
      <c r="A237" s="1260"/>
      <c r="B237" s="1204"/>
      <c r="C237" s="1205"/>
      <c r="D237" s="1247"/>
      <c r="E237" s="1205"/>
      <c r="F237" s="1247"/>
      <c r="G237" s="1247"/>
      <c r="H237" s="1250">
        <v>0</v>
      </c>
      <c r="I237" s="1249"/>
      <c r="J237" s="1250">
        <v>0</v>
      </c>
      <c r="K237" s="811"/>
      <c r="L237" s="1208"/>
    </row>
    <row r="238" spans="1:12" s="900" customFormat="1">
      <c r="A238" s="1229"/>
      <c r="B238" s="1204"/>
      <c r="C238" s="1205"/>
      <c r="D238" s="1247"/>
      <c r="E238" s="1205"/>
      <c r="F238" s="1247"/>
      <c r="G238" s="1247"/>
      <c r="H238" s="1250">
        <v>0</v>
      </c>
      <c r="I238" s="1249"/>
      <c r="J238" s="1250">
        <v>0</v>
      </c>
      <c r="K238" s="811"/>
      <c r="L238" s="1208"/>
    </row>
    <row r="239" spans="1:12" s="900" customFormat="1">
      <c r="A239" s="1261"/>
      <c r="B239" s="1223"/>
      <c r="C239" s="1262"/>
      <c r="D239" s="1263"/>
      <c r="E239" s="1262"/>
      <c r="F239" s="1263"/>
      <c r="G239" s="1263"/>
      <c r="H239" s="1250">
        <v>0</v>
      </c>
      <c r="I239" s="1249"/>
      <c r="J239" s="1250">
        <v>0</v>
      </c>
      <c r="K239" s="811"/>
      <c r="L239" s="1208"/>
    </row>
    <row r="240" spans="1:12" s="900" customFormat="1">
      <c r="A240" s="1229"/>
      <c r="B240" s="1223"/>
      <c r="C240" s="1247"/>
      <c r="D240" s="1247"/>
      <c r="E240" s="1247"/>
      <c r="F240" s="1247"/>
      <c r="G240" s="1247"/>
      <c r="H240" s="1250">
        <v>0</v>
      </c>
      <c r="I240" s="1249"/>
      <c r="J240" s="1250">
        <v>0</v>
      </c>
      <c r="K240" s="811"/>
      <c r="L240" s="1208"/>
    </row>
    <row r="241" spans="1:13" s="900" customFormat="1">
      <c r="A241" s="1261"/>
      <c r="B241" s="1223"/>
      <c r="C241" s="1263"/>
      <c r="D241" s="1263"/>
      <c r="E241" s="1262"/>
      <c r="F241" s="1263"/>
      <c r="G241" s="1263"/>
      <c r="H241" s="1250">
        <v>0</v>
      </c>
      <c r="I241" s="1249"/>
      <c r="J241" s="1250">
        <v>0</v>
      </c>
      <c r="K241" s="811"/>
      <c r="L241" s="1208"/>
    </row>
    <row r="242" spans="1:13" s="900" customFormat="1">
      <c r="A242" s="1261"/>
      <c r="B242" s="1215"/>
      <c r="C242" s="1263"/>
      <c r="D242" s="1263"/>
      <c r="E242" s="1262"/>
      <c r="F242" s="1263"/>
      <c r="G242" s="1263"/>
      <c r="H242" s="1250">
        <v>0</v>
      </c>
      <c r="I242" s="1249"/>
      <c r="J242" s="1250">
        <v>0</v>
      </c>
      <c r="K242" s="811"/>
      <c r="L242" s="1208"/>
    </row>
    <row r="243" spans="1:13" s="900" customFormat="1">
      <c r="A243" s="1261"/>
      <c r="B243" s="1264"/>
      <c r="C243" s="1263"/>
      <c r="D243" s="1263"/>
      <c r="E243" s="1262"/>
      <c r="F243" s="1263"/>
      <c r="G243" s="1263"/>
      <c r="H243" s="1250">
        <v>0</v>
      </c>
      <c r="I243" s="1249"/>
      <c r="J243" s="1250">
        <v>0</v>
      </c>
      <c r="K243" s="811"/>
      <c r="L243" s="1208"/>
    </row>
    <row r="244" spans="1:13" s="900" customFormat="1">
      <c r="A244" s="1229"/>
      <c r="B244" s="1223"/>
      <c r="C244" s="1247"/>
      <c r="D244" s="1247"/>
      <c r="E244" s="1247"/>
      <c r="F244" s="1247"/>
      <c r="G244" s="1247"/>
      <c r="H244" s="1250">
        <v>0</v>
      </c>
      <c r="I244" s="1249"/>
      <c r="J244" s="1250">
        <v>0</v>
      </c>
      <c r="K244" s="811"/>
      <c r="L244" s="1208"/>
    </row>
    <row r="245" spans="1:13" s="900" customFormat="1">
      <c r="A245" s="1229"/>
      <c r="B245" s="1204"/>
      <c r="C245" s="1247"/>
      <c r="D245" s="1247"/>
      <c r="E245" s="1247"/>
      <c r="F245" s="1247"/>
      <c r="G245" s="1247"/>
      <c r="H245" s="1250">
        <v>0</v>
      </c>
      <c r="I245" s="1249"/>
      <c r="J245" s="1250">
        <v>0</v>
      </c>
      <c r="K245" s="811"/>
      <c r="L245" s="1208"/>
    </row>
    <row r="246" spans="1:13" s="900" customFormat="1">
      <c r="A246" s="1260"/>
      <c r="B246" s="1224"/>
      <c r="C246" s="1247"/>
      <c r="D246" s="1247"/>
      <c r="E246" s="1247"/>
      <c r="F246" s="1247"/>
      <c r="G246" s="1247"/>
      <c r="H246" s="1250">
        <v>0</v>
      </c>
      <c r="I246" s="1249"/>
      <c r="J246" s="1250">
        <v>0</v>
      </c>
      <c r="K246" s="811"/>
      <c r="L246" s="1208"/>
    </row>
    <row r="247" spans="1:13" s="900" customFormat="1">
      <c r="A247" s="1260"/>
      <c r="B247" s="1224"/>
      <c r="C247" s="1247"/>
      <c r="D247" s="1247"/>
      <c r="E247" s="1247"/>
      <c r="F247" s="1247"/>
      <c r="G247" s="1247"/>
      <c r="H247" s="1250">
        <v>0</v>
      </c>
      <c r="I247" s="1249"/>
      <c r="J247" s="1250">
        <v>0</v>
      </c>
      <c r="K247" s="811"/>
      <c r="L247" s="1208"/>
    </row>
    <row r="248" spans="1:13" s="900" customFormat="1">
      <c r="A248" s="1260"/>
      <c r="B248" s="1265"/>
      <c r="C248" s="1247"/>
      <c r="D248" s="1247"/>
      <c r="E248" s="1247"/>
      <c r="F248" s="1247"/>
      <c r="G248" s="1247"/>
      <c r="H248" s="1250">
        <v>0</v>
      </c>
      <c r="I248" s="1249"/>
      <c r="J248" s="1250">
        <v>0</v>
      </c>
      <c r="K248" s="811"/>
      <c r="L248" s="1208"/>
    </row>
    <row r="249" spans="1:13" s="900" customFormat="1" ht="18">
      <c r="A249" s="1229"/>
      <c r="B249" s="1266"/>
      <c r="C249" s="1247"/>
      <c r="D249" s="1247"/>
      <c r="E249" s="1247"/>
      <c r="F249" s="1247"/>
      <c r="G249" s="1247"/>
      <c r="H249" s="1250">
        <v>0</v>
      </c>
      <c r="I249" s="1247"/>
      <c r="J249" s="1250">
        <v>0</v>
      </c>
      <c r="K249" s="811"/>
      <c r="L249" s="1208"/>
    </row>
    <row r="250" spans="1:13" s="900" customFormat="1">
      <c r="A250" s="1229"/>
      <c r="B250" s="1265"/>
      <c r="C250" s="1247"/>
      <c r="D250" s="1247"/>
      <c r="E250" s="1247"/>
      <c r="F250" s="1247"/>
      <c r="G250" s="1247"/>
      <c r="H250" s="1250">
        <v>0</v>
      </c>
      <c r="I250" s="1247"/>
      <c r="J250" s="1250">
        <v>0</v>
      </c>
      <c r="K250" s="811"/>
      <c r="L250" s="1208"/>
    </row>
    <row r="251" spans="1:13" s="900" customFormat="1">
      <c r="A251" s="1203"/>
      <c r="B251" s="1254"/>
      <c r="C251" s="1205"/>
      <c r="D251" s="1205"/>
      <c r="E251" s="1205"/>
      <c r="F251" s="1205"/>
      <c r="G251" s="1205"/>
      <c r="H251" s="1250">
        <v>0</v>
      </c>
      <c r="I251" s="1205"/>
      <c r="J251" s="1250">
        <v>0</v>
      </c>
      <c r="K251" s="1207"/>
      <c r="L251" s="1208"/>
      <c r="M251" s="1208"/>
    </row>
    <row r="252" spans="1:13" s="900" customFormat="1">
      <c r="A252" s="1203"/>
      <c r="B252" s="1254"/>
      <c r="C252" s="1205"/>
      <c r="D252" s="1205"/>
      <c r="E252" s="1205"/>
      <c r="F252" s="1205"/>
      <c r="G252" s="1205"/>
      <c r="H252" s="1250">
        <v>0</v>
      </c>
      <c r="I252" s="1205"/>
      <c r="J252" s="1250">
        <v>0</v>
      </c>
      <c r="K252" s="1207"/>
      <c r="L252" s="1208"/>
      <c r="M252" s="1208"/>
    </row>
    <row r="253" spans="1:13" s="900" customFormat="1" ht="15.75" thickBot="1">
      <c r="A253" s="1229"/>
      <c r="B253" s="1265"/>
      <c r="C253" s="1247"/>
      <c r="D253" s="1247"/>
      <c r="E253" s="1247"/>
      <c r="F253" s="1247"/>
      <c r="G253" s="1247"/>
      <c r="H253" s="1250"/>
      <c r="I253" s="1249"/>
      <c r="J253" s="1250">
        <f>H253*0.75*0</f>
        <v>0</v>
      </c>
      <c r="K253" s="811"/>
      <c r="L253" s="1208"/>
    </row>
    <row r="254" spans="1:13" s="900" customFormat="1" ht="18.75" thickTop="1">
      <c r="A254" s="1267"/>
      <c r="B254" s="1268"/>
      <c r="C254" s="1269"/>
      <c r="D254" s="1269"/>
      <c r="E254" s="1022"/>
      <c r="F254" s="1270" t="s">
        <v>375</v>
      </c>
      <c r="G254" s="1023"/>
      <c r="H254" s="1271">
        <f>SUM(H192:H253)</f>
        <v>0</v>
      </c>
      <c r="I254" s="1271"/>
      <c r="J254" s="1271">
        <f>SUM(J192:J253)</f>
        <v>0</v>
      </c>
      <c r="K254" s="957"/>
      <c r="L254" s="1208"/>
    </row>
    <row r="255" spans="1:13" s="900" customFormat="1" ht="16.5">
      <c r="A255" s="811"/>
      <c r="B255" s="955"/>
      <c r="C255" s="1170"/>
      <c r="D255" s="1170"/>
      <c r="E255" s="831"/>
      <c r="F255" s="831"/>
      <c r="G255" s="951"/>
      <c r="H255" s="956"/>
      <c r="I255" s="957"/>
      <c r="J255" s="956"/>
      <c r="K255" s="811"/>
    </row>
    <row r="256" spans="1:13" s="900" customFormat="1" ht="18">
      <c r="A256" s="8"/>
      <c r="B256" s="1272"/>
      <c r="C256" s="1273"/>
      <c r="D256" s="6"/>
      <c r="E256" s="1274"/>
      <c r="F256" s="1275" t="s">
        <v>376</v>
      </c>
      <c r="G256" s="1276"/>
      <c r="H256" s="1277">
        <f>H254</f>
        <v>0</v>
      </c>
      <c r="I256" s="6"/>
      <c r="J256" s="6"/>
      <c r="K256" s="811"/>
    </row>
    <row r="257" spans="1:11" s="900" customFormat="1" ht="16.5">
      <c r="A257" s="811"/>
      <c r="B257" s="955"/>
      <c r="C257" s="1170"/>
      <c r="D257" s="1170"/>
      <c r="E257" s="831"/>
      <c r="F257" s="831"/>
      <c r="G257" s="951"/>
      <c r="H257" s="956"/>
      <c r="I257" s="957"/>
      <c r="J257" s="956"/>
      <c r="K257" s="811"/>
    </row>
    <row r="258" spans="1:11" s="900" customFormat="1" ht="18">
      <c r="A258" s="811"/>
      <c r="B258" s="955"/>
      <c r="C258" s="1170"/>
      <c r="D258" s="1170"/>
      <c r="E258" s="1278"/>
      <c r="F258" s="1279" t="s">
        <v>377</v>
      </c>
      <c r="G258" s="1280"/>
      <c r="H258" s="1281">
        <f>SUM(H235:H253)</f>
        <v>0</v>
      </c>
      <c r="I258" s="1281"/>
      <c r="J258" s="1281">
        <f>SUM(J235:J252)</f>
        <v>0</v>
      </c>
      <c r="K258" s="1282"/>
    </row>
    <row r="259" spans="1:11" s="900" customFormat="1" ht="16.5">
      <c r="A259" s="811"/>
      <c r="B259" s="955"/>
      <c r="C259" s="1170"/>
      <c r="D259" s="1170"/>
      <c r="E259" s="831"/>
      <c r="F259" s="831"/>
      <c r="G259" s="951"/>
      <c r="H259" s="956"/>
      <c r="I259" s="957"/>
      <c r="J259" s="956"/>
      <c r="K259" s="811"/>
    </row>
    <row r="260" spans="1:11" s="900" customFormat="1">
      <c r="A260" s="811"/>
      <c r="B260" s="1283"/>
      <c r="C260" s="1283"/>
      <c r="D260" s="1283"/>
      <c r="E260" s="810"/>
      <c r="F260" s="810"/>
      <c r="G260" s="1283"/>
      <c r="H260" s="1284"/>
      <c r="I260" s="1283"/>
      <c r="J260" s="1285"/>
      <c r="K260" s="811"/>
    </row>
    <row r="261" spans="1:11" s="900" customFormat="1">
      <c r="A261" s="811"/>
      <c r="B261" s="1283"/>
      <c r="C261" s="1286" t="s">
        <v>103</v>
      </c>
      <c r="D261" s="1287"/>
      <c r="E261" s="810"/>
      <c r="F261" s="810"/>
      <c r="G261" s="1287"/>
      <c r="H261" s="1284"/>
      <c r="I261" s="1283"/>
      <c r="J261" s="1285"/>
      <c r="K261" s="811"/>
    </row>
    <row r="262" spans="1:11" s="6" customFormat="1" ht="15.75"/>
    <row r="263" spans="1:11" s="900" customFormat="1" ht="18.75" thickBot="1">
      <c r="A263" s="811"/>
      <c r="B263" s="1288" t="s">
        <v>378</v>
      </c>
      <c r="C263" s="1289"/>
      <c r="D263" s="1283"/>
      <c r="E263" s="810"/>
      <c r="F263" s="810"/>
      <c r="G263" s="1283"/>
      <c r="H263" s="1285"/>
      <c r="I263" s="1283"/>
      <c r="J263" s="1290">
        <v>0.8</v>
      </c>
      <c r="K263" s="811"/>
    </row>
    <row r="264" spans="1:11" s="900" customFormat="1" ht="18" customHeight="1">
      <c r="A264" s="811"/>
      <c r="B264" s="1291" t="s">
        <v>379</v>
      </c>
      <c r="C264" s="1292"/>
      <c r="D264" s="1293"/>
      <c r="E264" s="1294"/>
      <c r="F264" s="1294"/>
      <c r="G264" s="1295"/>
      <c r="H264" s="1296"/>
      <c r="I264" s="1296"/>
      <c r="J264" s="1296"/>
      <c r="K264" s="811"/>
    </row>
    <row r="265" spans="1:11" s="900" customFormat="1" ht="18" customHeight="1">
      <c r="A265" s="811"/>
      <c r="B265" s="1291" t="s">
        <v>380</v>
      </c>
      <c r="C265" s="1292"/>
      <c r="D265" s="1283"/>
      <c r="E265" s="810"/>
      <c r="F265" s="810"/>
      <c r="G265" s="1285"/>
      <c r="H265" s="1297">
        <v>0</v>
      </c>
      <c r="I265" s="6"/>
      <c r="J265" s="1298">
        <f>H265*0.8</f>
        <v>0</v>
      </c>
      <c r="K265" s="811"/>
    </row>
    <row r="266" spans="1:11" s="900" customFormat="1" ht="18" customHeight="1">
      <c r="A266" s="811"/>
      <c r="B266" s="1291" t="s">
        <v>381</v>
      </c>
      <c r="C266" s="1292"/>
      <c r="D266" s="1283"/>
      <c r="E266" s="810"/>
      <c r="F266" s="810"/>
      <c r="G266" s="1285"/>
      <c r="H266" s="1297">
        <v>0</v>
      </c>
      <c r="I266" s="6"/>
      <c r="J266" s="1298">
        <f>H266*0.8</f>
        <v>0</v>
      </c>
      <c r="K266" s="811"/>
    </row>
    <row r="267" spans="1:11" s="900" customFormat="1" ht="18" customHeight="1">
      <c r="A267" s="811"/>
      <c r="B267" s="1291" t="s">
        <v>382</v>
      </c>
      <c r="C267" s="1292"/>
      <c r="D267" s="1299"/>
      <c r="E267" s="810"/>
      <c r="F267" s="810"/>
      <c r="G267" s="1285"/>
      <c r="H267" s="1297">
        <v>0</v>
      </c>
      <c r="I267" s="6"/>
      <c r="J267" s="1298">
        <f>H267*0.8</f>
        <v>0</v>
      </c>
      <c r="K267" s="811"/>
    </row>
    <row r="268" spans="1:11" s="900" customFormat="1" ht="18" customHeight="1">
      <c r="A268" s="811"/>
      <c r="B268" s="1291"/>
      <c r="C268" s="1300"/>
      <c r="D268" s="1283"/>
      <c r="E268" s="810"/>
      <c r="F268" s="810"/>
      <c r="G268" s="1285"/>
      <c r="H268" s="1297"/>
      <c r="I268" s="6"/>
      <c r="J268" s="1298"/>
      <c r="K268" s="811"/>
    </row>
    <row r="269" spans="1:11" s="900" customFormat="1" ht="18" customHeight="1">
      <c r="A269" s="811"/>
      <c r="B269" s="1291"/>
      <c r="C269" s="1300"/>
      <c r="D269" s="1283"/>
      <c r="E269" s="810"/>
      <c r="F269" s="810"/>
      <c r="G269" s="1285"/>
      <c r="H269" s="1301"/>
      <c r="I269" s="6"/>
      <c r="J269" s="1298"/>
      <c r="K269" s="811"/>
    </row>
    <row r="270" spans="1:11" s="900" customFormat="1" ht="18" customHeight="1">
      <c r="A270" s="811"/>
      <c r="B270" s="1302"/>
      <c r="C270" s="1303"/>
      <c r="D270" s="1283"/>
      <c r="E270" s="810"/>
      <c r="F270" s="810"/>
      <c r="G270" s="1285"/>
      <c r="H270" s="973"/>
      <c r="I270" s="957"/>
      <c r="J270" s="957"/>
      <c r="K270" s="811"/>
    </row>
    <row r="271" spans="1:11" s="900" customFormat="1" ht="18" customHeight="1">
      <c r="A271" s="811"/>
      <c r="B271" s="1304"/>
      <c r="C271" s="1303"/>
      <c r="D271" s="1283"/>
      <c r="E271" s="810"/>
      <c r="F271" s="810"/>
      <c r="G271" s="1285"/>
      <c r="H271" s="973"/>
      <c r="I271" s="957"/>
      <c r="J271" s="957"/>
      <c r="K271" s="811"/>
    </row>
    <row r="272" spans="1:11" s="900" customFormat="1" ht="18" customHeight="1" thickBot="1">
      <c r="A272" s="811"/>
      <c r="B272" s="1304"/>
      <c r="C272" s="1303"/>
      <c r="D272" s="1283"/>
      <c r="E272" s="810"/>
      <c r="F272" s="810"/>
      <c r="G272" s="1285"/>
      <c r="H272" s="973"/>
      <c r="I272" s="957"/>
      <c r="J272" s="957"/>
      <c r="K272" s="811"/>
    </row>
    <row r="273" spans="1:11" s="900" customFormat="1" ht="18">
      <c r="A273" s="811"/>
      <c r="B273" s="1305"/>
      <c r="C273" s="1306"/>
      <c r="D273" s="1306"/>
      <c r="E273" s="1294"/>
      <c r="F273" s="1307" t="s">
        <v>383</v>
      </c>
      <c r="G273" s="1308"/>
      <c r="H273" s="1309">
        <f>SUM(H264:H272)</f>
        <v>0</v>
      </c>
      <c r="I273" s="1309"/>
      <c r="J273" s="1309">
        <f>SUM(J264:J272)</f>
        <v>0</v>
      </c>
      <c r="K273" s="811"/>
    </row>
    <row r="274" spans="1:11" s="900" customFormat="1">
      <c r="A274" s="811"/>
      <c r="B274" s="1283"/>
      <c r="C274" s="1283"/>
      <c r="D274" s="1283"/>
      <c r="E274" s="810"/>
      <c r="F274" s="810"/>
      <c r="G274" s="1283"/>
      <c r="H274" s="1283"/>
      <c r="I274" s="1283"/>
      <c r="J274" s="1283"/>
      <c r="K274" s="811"/>
    </row>
    <row r="275" spans="1:11" s="900" customFormat="1" ht="18.75" thickBot="1">
      <c r="A275" s="811"/>
      <c r="B275" s="1288" t="s">
        <v>384</v>
      </c>
      <c r="C275" s="1310"/>
      <c r="D275" s="1310"/>
      <c r="E275" s="1311"/>
      <c r="F275" s="1311"/>
      <c r="G275" s="1310"/>
      <c r="H275" s="1312" t="s">
        <v>385</v>
      </c>
      <c r="I275" s="1313"/>
      <c r="J275" s="1314" t="s">
        <v>386</v>
      </c>
      <c r="K275" s="811"/>
    </row>
    <row r="276" spans="1:11" s="900" customFormat="1" ht="18">
      <c r="A276" s="811"/>
      <c r="B276" s="1315" t="s">
        <v>387</v>
      </c>
      <c r="C276" s="1316"/>
      <c r="D276" s="1316"/>
      <c r="E276" s="810"/>
      <c r="F276" s="810"/>
      <c r="G276" s="1317" t="s">
        <v>274</v>
      </c>
      <c r="H276" s="1318">
        <f>H62</f>
        <v>0</v>
      </c>
      <c r="I276" s="1319" t="s">
        <v>274</v>
      </c>
      <c r="J276" s="1318">
        <f>J62</f>
        <v>0</v>
      </c>
      <c r="K276" s="811"/>
    </row>
    <row r="277" spans="1:11" s="900" customFormat="1" ht="18">
      <c r="A277" s="811"/>
      <c r="B277" s="1315" t="s">
        <v>388</v>
      </c>
      <c r="C277" s="1316"/>
      <c r="D277" s="1316"/>
      <c r="E277" s="810"/>
      <c r="F277" s="810"/>
      <c r="G277" s="1316"/>
      <c r="H277" s="1318">
        <f>H91</f>
        <v>0</v>
      </c>
      <c r="I277" s="1318"/>
      <c r="J277" s="1318">
        <f>J91</f>
        <v>0</v>
      </c>
      <c r="K277" s="811"/>
    </row>
    <row r="278" spans="1:11" s="900" customFormat="1" ht="18">
      <c r="A278" s="811"/>
      <c r="B278" s="1315" t="s">
        <v>389</v>
      </c>
      <c r="C278" s="1316"/>
      <c r="D278" s="1316"/>
      <c r="E278" s="810"/>
      <c r="F278" s="810"/>
      <c r="G278" s="1316"/>
      <c r="H278" s="1318">
        <f>H118</f>
        <v>0</v>
      </c>
      <c r="I278" s="1318"/>
      <c r="J278" s="1318">
        <f>J118</f>
        <v>0</v>
      </c>
      <c r="K278" s="811"/>
    </row>
    <row r="279" spans="1:11" s="900" customFormat="1" ht="18">
      <c r="A279" s="811"/>
      <c r="B279" s="1315" t="s">
        <v>108</v>
      </c>
      <c r="C279" s="1316"/>
      <c r="D279" s="1316"/>
      <c r="E279" s="810"/>
      <c r="F279" s="810"/>
      <c r="G279" s="1316"/>
      <c r="H279" s="1318">
        <f>H131</f>
        <v>0</v>
      </c>
      <c r="I279" s="1318"/>
      <c r="J279" s="1318">
        <f>J131</f>
        <v>0</v>
      </c>
      <c r="K279" s="811"/>
    </row>
    <row r="280" spans="1:11" s="900" customFormat="1" ht="18">
      <c r="A280" s="811"/>
      <c r="B280" s="1315" t="s">
        <v>390</v>
      </c>
      <c r="C280" s="1316"/>
      <c r="D280" s="1316"/>
      <c r="E280" s="810"/>
      <c r="F280" s="810"/>
      <c r="G280" s="1316"/>
      <c r="H280" s="1318">
        <f>H182</f>
        <v>0</v>
      </c>
      <c r="I280" s="1318"/>
      <c r="J280" s="1318">
        <f>J182</f>
        <v>0</v>
      </c>
      <c r="K280" s="811"/>
    </row>
    <row r="281" spans="1:11" s="900" customFormat="1" ht="18">
      <c r="A281" s="811"/>
      <c r="B281" s="1320" t="s">
        <v>313</v>
      </c>
      <c r="C281" s="1321"/>
      <c r="D281" s="1321"/>
      <c r="E281" s="1026"/>
      <c r="F281" s="1026"/>
      <c r="G281" s="1321"/>
      <c r="H281" s="1322">
        <f>H189</f>
        <v>0</v>
      </c>
      <c r="I281" s="1322"/>
      <c r="J281" s="1322">
        <f>J189</f>
        <v>0</v>
      </c>
      <c r="K281" s="811"/>
    </row>
    <row r="282" spans="1:11" s="900" customFormat="1" ht="18">
      <c r="A282" s="811"/>
      <c r="C282" s="1316"/>
      <c r="D282" s="1316"/>
      <c r="E282" s="831"/>
      <c r="F282" s="1323" t="s">
        <v>391</v>
      </c>
      <c r="G282" s="1317"/>
      <c r="H282" s="1324">
        <f>SUM(H276:H281)</f>
        <v>0</v>
      </c>
      <c r="I282" s="1325"/>
      <c r="J282" s="1324">
        <f>SUM(J276:J281)</f>
        <v>0</v>
      </c>
      <c r="K282" s="811"/>
    </row>
    <row r="283" spans="1:11" s="900" customFormat="1" ht="18">
      <c r="A283" s="811"/>
      <c r="B283" s="1316"/>
      <c r="C283" s="1316"/>
      <c r="D283" s="1316"/>
      <c r="E283" s="810"/>
      <c r="F283" s="810"/>
      <c r="G283" s="1316"/>
      <c r="H283" s="1318"/>
      <c r="I283" s="1318"/>
      <c r="J283" s="1318"/>
      <c r="K283" s="811"/>
    </row>
    <row r="284" spans="1:11" s="900" customFormat="1" ht="18">
      <c r="A284" s="811"/>
      <c r="B284" s="1315" t="s">
        <v>392</v>
      </c>
      <c r="C284" s="1316"/>
      <c r="D284" s="1316"/>
      <c r="E284" s="810"/>
      <c r="F284" s="810"/>
      <c r="G284" s="1317"/>
      <c r="H284" s="1318">
        <f>H254</f>
        <v>0</v>
      </c>
      <c r="I284" s="1319"/>
      <c r="J284" s="1318">
        <f>J254</f>
        <v>0</v>
      </c>
      <c r="K284" s="811"/>
    </row>
    <row r="285" spans="1:11" s="900" customFormat="1" ht="18.75" thickBot="1">
      <c r="A285" s="811"/>
      <c r="B285" s="1326" t="s">
        <v>393</v>
      </c>
      <c r="C285" s="1327"/>
      <c r="D285" s="1327"/>
      <c r="E285" s="1311"/>
      <c r="F285" s="1311"/>
      <c r="G285" s="1327"/>
      <c r="H285" s="1328">
        <f>H273</f>
        <v>0</v>
      </c>
      <c r="I285" s="1328"/>
      <c r="J285" s="1328">
        <f>J273</f>
        <v>0</v>
      </c>
      <c r="K285" s="811"/>
    </row>
    <row r="286" spans="1:11" s="900" customFormat="1" ht="18">
      <c r="A286" s="811"/>
      <c r="B286" s="1315" t="s">
        <v>394</v>
      </c>
      <c r="C286" s="1316"/>
      <c r="D286" s="1316"/>
      <c r="E286" s="810"/>
      <c r="F286" s="1323" t="s">
        <v>395</v>
      </c>
      <c r="G286" s="1317"/>
      <c r="H286" s="1324">
        <f>SUM(H284:H285)</f>
        <v>0</v>
      </c>
      <c r="I286" s="1325"/>
      <c r="J286" s="1324">
        <f>SUM(J284:J285)</f>
        <v>0</v>
      </c>
      <c r="K286" s="811"/>
    </row>
    <row r="287" spans="1:11" s="900" customFormat="1" ht="18">
      <c r="A287" s="811"/>
      <c r="B287" s="1316"/>
      <c r="C287" s="1316"/>
      <c r="D287" s="1316"/>
      <c r="E287" s="810"/>
      <c r="F287" s="810"/>
      <c r="G287" s="1316"/>
      <c r="H287" s="1318"/>
      <c r="I287" s="1318"/>
      <c r="J287" s="1318"/>
      <c r="K287" s="811"/>
    </row>
    <row r="288" spans="1:11" s="900" customFormat="1" ht="18">
      <c r="A288" s="811"/>
      <c r="C288" s="1316"/>
      <c r="D288" s="1316"/>
      <c r="E288" s="810"/>
      <c r="F288" s="1323" t="s">
        <v>396</v>
      </c>
      <c r="G288" s="1317"/>
      <c r="H288" s="1324">
        <f>H282+H286</f>
        <v>0</v>
      </c>
      <c r="I288" s="1325"/>
      <c r="J288" s="1324">
        <f>J282+J286</f>
        <v>0</v>
      </c>
      <c r="K288" s="811"/>
    </row>
    <row r="289" spans="1:11" s="900" customFormat="1" ht="18">
      <c r="A289" s="811"/>
      <c r="B289" s="1316"/>
      <c r="C289" s="1316"/>
      <c r="D289" s="1316"/>
      <c r="E289" s="810"/>
      <c r="F289" s="810"/>
      <c r="G289" s="1316"/>
      <c r="H289" s="1318"/>
      <c r="I289" s="1318"/>
      <c r="J289" s="1318"/>
      <c r="K289" s="811"/>
    </row>
    <row r="290" spans="1:11" s="900" customFormat="1" ht="18">
      <c r="A290" s="811"/>
      <c r="C290" s="1316"/>
      <c r="D290" s="1316"/>
      <c r="E290" s="810"/>
      <c r="F290" s="1323" t="s">
        <v>397</v>
      </c>
      <c r="G290" s="1316"/>
      <c r="H290" s="1324">
        <f>B36</f>
        <v>1.0999999999999999E-7</v>
      </c>
      <c r="I290" s="1319"/>
      <c r="K290" s="811"/>
    </row>
    <row r="291" spans="1:11" s="900" customFormat="1" ht="18">
      <c r="A291" s="811"/>
      <c r="B291" s="1316"/>
      <c r="C291" s="1316"/>
      <c r="D291" s="1316"/>
      <c r="E291" s="810"/>
      <c r="F291" s="810"/>
      <c r="G291" s="1316"/>
      <c r="H291" s="1316"/>
      <c r="I291" s="1316"/>
      <c r="J291" s="1316"/>
      <c r="K291" s="811"/>
    </row>
    <row r="292" spans="1:11" s="900" customFormat="1" ht="18">
      <c r="A292" s="811"/>
      <c r="B292" s="1316"/>
      <c r="C292" s="1316"/>
      <c r="D292" s="1329"/>
      <c r="E292" s="1330"/>
      <c r="F292" s="1331" t="s">
        <v>398</v>
      </c>
      <c r="G292" s="1330"/>
      <c r="H292" s="1332" t="e">
        <f>$H$290/H288</f>
        <v>#DIV/0!</v>
      </c>
      <c r="I292" s="1333"/>
      <c r="J292" s="1332" t="e">
        <f>$H$290/J288</f>
        <v>#DIV/0!</v>
      </c>
      <c r="K292" s="811"/>
    </row>
    <row r="293" spans="1:11" s="900" customFormat="1" ht="18">
      <c r="A293" s="811"/>
      <c r="B293" s="1316"/>
      <c r="C293" s="1316"/>
      <c r="D293" s="1316"/>
      <c r="E293" s="810"/>
      <c r="F293" s="810"/>
      <c r="G293" s="1316"/>
      <c r="H293" s="1316"/>
      <c r="I293" s="1316"/>
      <c r="J293" s="1316"/>
      <c r="K293" s="811"/>
    </row>
    <row r="294" spans="1:11" s="900" customFormat="1" ht="18">
      <c r="A294" s="811"/>
      <c r="B294" s="1283"/>
      <c r="C294" s="1283"/>
      <c r="D294" s="1334" t="s">
        <v>399</v>
      </c>
      <c r="E294" s="810"/>
      <c r="F294" s="810"/>
      <c r="G294" s="1283"/>
      <c r="H294" s="1283"/>
      <c r="I294" s="1283"/>
      <c r="J294" s="1283"/>
      <c r="K294" s="811"/>
    </row>
    <row r="295" spans="1:11" s="900" customFormat="1">
      <c r="A295" s="811"/>
      <c r="B295" s="1335"/>
      <c r="C295" s="1336"/>
      <c r="D295" s="1336"/>
      <c r="E295" s="1336"/>
      <c r="F295" s="1336"/>
      <c r="G295" s="1336"/>
      <c r="H295" s="1336"/>
      <c r="I295" s="1336"/>
      <c r="J295" s="1336"/>
      <c r="K295" s="811"/>
    </row>
    <row r="296" spans="1:11" s="900" customFormat="1">
      <c r="A296" s="811"/>
      <c r="B296" s="1336"/>
      <c r="C296" s="1336"/>
      <c r="D296" s="1336"/>
      <c r="E296" s="1336"/>
      <c r="F296" s="1336"/>
      <c r="G296" s="1336"/>
      <c r="H296" s="1336"/>
      <c r="I296" s="1336"/>
      <c r="J296" s="1336"/>
      <c r="K296" s="811"/>
    </row>
    <row r="297" spans="1:11" s="900" customFormat="1">
      <c r="A297" s="811"/>
      <c r="B297" s="1336"/>
      <c r="C297" s="1336"/>
      <c r="D297" s="1336"/>
      <c r="E297" s="1336"/>
      <c r="F297" s="1336"/>
      <c r="G297" s="1336"/>
      <c r="H297" s="1336"/>
      <c r="I297" s="1336"/>
      <c r="J297" s="1336"/>
      <c r="K297" s="811"/>
    </row>
    <row r="298" spans="1:11" s="900" customFormat="1">
      <c r="A298" s="811"/>
      <c r="B298" s="1336"/>
      <c r="C298" s="1336"/>
      <c r="D298" s="1336"/>
      <c r="E298" s="1336"/>
      <c r="F298" s="1336"/>
      <c r="G298" s="1336"/>
      <c r="H298" s="1336"/>
      <c r="I298" s="1336"/>
      <c r="J298" s="1336"/>
      <c r="K298" s="811"/>
    </row>
    <row r="299" spans="1:11" s="900" customFormat="1">
      <c r="A299" s="811"/>
      <c r="B299" s="1336"/>
      <c r="C299" s="1336"/>
      <c r="D299" s="1336"/>
      <c r="E299" s="1336"/>
      <c r="F299" s="1336"/>
      <c r="G299" s="1336"/>
      <c r="H299" s="1336"/>
      <c r="I299" s="1336"/>
      <c r="J299" s="1336"/>
      <c r="K299" s="811"/>
    </row>
    <row r="300" spans="1:11" s="900" customFormat="1">
      <c r="A300" s="811"/>
      <c r="B300" s="1336"/>
      <c r="C300" s="1336"/>
      <c r="D300" s="1336"/>
      <c r="E300" s="1336"/>
      <c r="F300" s="1336"/>
      <c r="G300" s="1336"/>
      <c r="H300" s="1336"/>
      <c r="I300" s="1336"/>
      <c r="J300" s="1336"/>
      <c r="K300" s="811"/>
    </row>
    <row r="301" spans="1:11" s="900" customFormat="1">
      <c r="A301" s="811"/>
      <c r="B301" s="1336"/>
      <c r="C301" s="1336"/>
      <c r="D301" s="1336"/>
      <c r="E301" s="1336"/>
      <c r="F301" s="1336"/>
      <c r="G301" s="1336"/>
      <c r="H301" s="1336"/>
      <c r="I301" s="1336"/>
      <c r="J301" s="1336"/>
      <c r="K301" s="811"/>
    </row>
    <row r="302" spans="1:11" s="900" customFormat="1">
      <c r="A302" s="811"/>
      <c r="B302" s="1336"/>
      <c r="C302" s="1336"/>
      <c r="D302" s="1336"/>
      <c r="E302" s="1336"/>
      <c r="F302" s="1336"/>
      <c r="G302" s="1336"/>
      <c r="H302" s="1336"/>
      <c r="I302" s="1336"/>
      <c r="J302" s="1336"/>
      <c r="K302" s="811"/>
    </row>
    <row r="303" spans="1:11" s="900" customFormat="1">
      <c r="A303" s="811"/>
      <c r="B303" s="1336"/>
      <c r="C303" s="1336"/>
      <c r="D303" s="1336"/>
      <c r="E303" s="1336"/>
      <c r="F303" s="1336"/>
      <c r="G303" s="1336"/>
      <c r="H303" s="1336"/>
      <c r="I303" s="1336"/>
      <c r="J303" s="1336"/>
      <c r="K303" s="811"/>
    </row>
    <row r="304" spans="1:11" s="900" customFormat="1">
      <c r="A304" s="811"/>
      <c r="B304" s="1336"/>
      <c r="C304" s="1336"/>
      <c r="D304" s="1336"/>
      <c r="E304" s="1336"/>
      <c r="F304" s="1336"/>
      <c r="G304" s="1336"/>
      <c r="H304" s="1336"/>
      <c r="I304" s="1336"/>
      <c r="J304" s="1336"/>
      <c r="K304" s="811"/>
    </row>
    <row r="305" spans="1:11" s="900" customFormat="1">
      <c r="A305" s="811"/>
      <c r="B305" s="1336"/>
      <c r="C305" s="1336"/>
      <c r="D305" s="1336"/>
      <c r="E305" s="1336"/>
      <c r="F305" s="1336"/>
      <c r="G305" s="1336"/>
      <c r="H305" s="1336"/>
      <c r="I305" s="1336"/>
      <c r="J305" s="1336"/>
      <c r="K305" s="811"/>
    </row>
    <row r="306" spans="1:11" s="900" customFormat="1">
      <c r="A306" s="811"/>
      <c r="B306" s="1336"/>
      <c r="C306" s="1336"/>
      <c r="D306" s="1336"/>
      <c r="E306" s="1336"/>
      <c r="F306" s="1336"/>
      <c r="G306" s="1336"/>
      <c r="H306" s="1336"/>
      <c r="I306" s="1336"/>
      <c r="J306" s="1336"/>
      <c r="K306" s="811"/>
    </row>
    <row r="307" spans="1:11" s="900" customFormat="1" ht="15.75">
      <c r="A307" s="811"/>
      <c r="B307" s="1337"/>
      <c r="C307" s="1337"/>
      <c r="D307" s="1337"/>
      <c r="E307" s="1337"/>
      <c r="F307" s="1337"/>
      <c r="G307" s="1337"/>
      <c r="H307" s="1337"/>
      <c r="I307" s="1337"/>
      <c r="J307" s="1337"/>
      <c r="K307" s="811"/>
    </row>
    <row r="308" spans="1:11" s="900" customFormat="1" ht="15.75">
      <c r="A308" s="811"/>
      <c r="B308" s="1337"/>
      <c r="C308" s="1337"/>
      <c r="D308" s="1337"/>
      <c r="E308" s="1337"/>
      <c r="F308" s="1337"/>
      <c r="G308" s="1337"/>
      <c r="H308" s="1337"/>
      <c r="I308" s="1337"/>
      <c r="J308" s="1337"/>
      <c r="K308" s="811"/>
    </row>
    <row r="309" spans="1:11" s="900" customFormat="1" ht="16.5">
      <c r="A309" s="811"/>
      <c r="B309" s="8"/>
      <c r="C309" s="1338"/>
      <c r="D309" s="959"/>
      <c r="E309" s="810"/>
      <c r="F309" s="810"/>
      <c r="G309" s="959"/>
      <c r="H309" s="959"/>
      <c r="I309" s="959"/>
      <c r="J309" s="959"/>
      <c r="K309" s="811"/>
    </row>
    <row r="310" spans="1:11" s="900" customFormat="1" ht="16.5">
      <c r="A310" s="811"/>
      <c r="B310" s="1339"/>
      <c r="C310" s="1338"/>
      <c r="D310" s="810"/>
      <c r="E310" s="810"/>
      <c r="F310" s="810"/>
      <c r="G310" s="959"/>
      <c r="H310" s="959"/>
      <c r="I310" s="959"/>
      <c r="J310" s="959"/>
      <c r="K310" s="811"/>
    </row>
  </sheetData>
  <mergeCells count="5">
    <mergeCell ref="B11:C11"/>
    <mergeCell ref="E11:F11"/>
    <mergeCell ref="D126:E126"/>
    <mergeCell ref="D130:E130"/>
    <mergeCell ref="B295:J306"/>
  </mergeCells>
  <pageMargins left="0.75" right="0.5" top="0.5" bottom="0.75" header="0" footer="0"/>
  <pageSetup scale="60" fitToHeight="5" orientation="portrait" r:id="rId1"/>
  <headerFooter alignWithMargins="0">
    <oddFooter>&amp;L&amp;"Arial,Regular"&amp;8F:\&amp;F&amp;R&amp;"Arial,Bold"Page  &amp;P of  &amp;N</oddFooter>
  </headerFooter>
  <rowBreaks count="3" manualBreakCount="3">
    <brk id="142" max="10" man="1"/>
    <brk id="216" max="10" man="1"/>
    <brk id="273" max="1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47"/>
  <sheetViews>
    <sheetView showGridLines="0" topLeftCell="A126" zoomScaleNormal="100" workbookViewId="0">
      <selection activeCell="B31" sqref="B31"/>
    </sheetView>
  </sheetViews>
  <sheetFormatPr defaultColWidth="9.77734375" defaultRowHeight="15.75"/>
  <cols>
    <col min="1" max="1" width="22.33203125" style="6" customWidth="1"/>
    <col min="2" max="2" width="15.77734375" style="6" customWidth="1"/>
    <col min="3" max="3" width="10.6640625" style="6" customWidth="1"/>
    <col min="4" max="4" width="8" style="6" customWidth="1"/>
    <col min="5" max="5" width="12.77734375" style="6" customWidth="1"/>
    <col min="6" max="6" width="14.21875" style="6" customWidth="1"/>
    <col min="7" max="7" width="12.77734375" style="6" customWidth="1"/>
    <col min="8" max="8" width="10.77734375" style="6" customWidth="1"/>
    <col min="9" max="9" width="2.44140625" style="6" customWidth="1"/>
    <col min="10" max="10" width="12.6640625" style="6" customWidth="1"/>
    <col min="11" max="11" width="16.33203125" style="6" customWidth="1"/>
    <col min="12" max="16384" width="9.77734375" style="6"/>
  </cols>
  <sheetData>
    <row r="1" spans="1:10" ht="20.25">
      <c r="A1" s="1" t="s">
        <v>0</v>
      </c>
      <c r="B1" s="2"/>
      <c r="C1" s="3"/>
      <c r="D1" s="3"/>
      <c r="E1" s="3"/>
      <c r="F1" s="3"/>
      <c r="G1" s="4"/>
      <c r="H1" s="4"/>
      <c r="I1" s="4"/>
      <c r="J1" s="5"/>
    </row>
    <row r="2" spans="1:10">
      <c r="A2" s="7"/>
      <c r="B2" s="8"/>
      <c r="C2" s="7"/>
      <c r="D2" s="7"/>
      <c r="E2" s="7"/>
      <c r="F2" s="7"/>
      <c r="G2" s="8"/>
      <c r="H2" s="8"/>
      <c r="I2" s="8"/>
    </row>
    <row r="3" spans="1:10" ht="18">
      <c r="A3" s="9" t="s">
        <v>1</v>
      </c>
      <c r="B3" s="2"/>
      <c r="C3" s="10"/>
      <c r="D3" s="10"/>
      <c r="E3" s="10"/>
      <c r="F3" s="10"/>
      <c r="G3" s="11"/>
      <c r="H3" s="11"/>
      <c r="I3" s="11"/>
    </row>
    <row r="4" spans="1:10">
      <c r="A4" s="8"/>
      <c r="B4" s="8"/>
      <c r="C4" s="8"/>
      <c r="D4" s="8"/>
      <c r="E4" s="8"/>
      <c r="F4" s="8"/>
      <c r="G4" s="8"/>
      <c r="H4" s="8"/>
      <c r="I4" s="8"/>
    </row>
    <row r="5" spans="1:10">
      <c r="A5" s="12" t="s">
        <v>2</v>
      </c>
      <c r="B5" s="13" t="str">
        <f>[1]APP!A1</f>
        <v>[Name]</v>
      </c>
      <c r="C5" s="14"/>
      <c r="D5" s="15"/>
      <c r="E5" s="16" t="s">
        <v>3</v>
      </c>
      <c r="F5" s="17" t="str">
        <f>[1]APP!B11</f>
        <v>[Date]</v>
      </c>
      <c r="G5" s="18"/>
      <c r="H5" s="18"/>
      <c r="I5" s="8"/>
    </row>
    <row r="6" spans="1:10">
      <c r="A6" s="12"/>
      <c r="B6" s="19"/>
      <c r="C6" s="20"/>
      <c r="D6" s="15"/>
      <c r="E6" s="21" t="s">
        <v>4</v>
      </c>
      <c r="F6" s="22"/>
      <c r="G6" s="18"/>
      <c r="H6" s="18"/>
      <c r="I6" s="8"/>
    </row>
    <row r="7" spans="1:10">
      <c r="A7" s="12"/>
      <c r="B7" s="23"/>
      <c r="C7" s="18"/>
      <c r="D7" s="15"/>
      <c r="E7" s="21" t="s">
        <v>5</v>
      </c>
      <c r="F7" s="24"/>
      <c r="G7" s="21" t="s">
        <v>6</v>
      </c>
      <c r="H7" s="25"/>
      <c r="I7" s="8"/>
    </row>
    <row r="8" spans="1:10">
      <c r="A8" s="12" t="s">
        <v>2</v>
      </c>
      <c r="B8" s="13" t="str">
        <f>[1]APP!A2</f>
        <v>[Name]</v>
      </c>
      <c r="C8" s="20"/>
      <c r="D8" s="15"/>
      <c r="E8" s="21" t="s">
        <v>7</v>
      </c>
      <c r="F8" s="22"/>
      <c r="G8" s="18"/>
      <c r="H8" s="18"/>
      <c r="I8" s="8"/>
    </row>
    <row r="9" spans="1:10">
      <c r="A9" s="21"/>
      <c r="B9" s="26"/>
      <c r="C9" s="18"/>
      <c r="D9" s="15"/>
      <c r="E9" s="21" t="s">
        <v>8</v>
      </c>
      <c r="F9" s="27"/>
      <c r="G9" s="28"/>
      <c r="H9" s="29"/>
      <c r="I9" s="8"/>
    </row>
    <row r="10" spans="1:10">
      <c r="A10" s="21" t="s">
        <v>9</v>
      </c>
      <c r="B10" s="30">
        <v>0</v>
      </c>
      <c r="C10" s="31"/>
      <c r="D10" s="15"/>
      <c r="E10" s="32" t="s">
        <v>10</v>
      </c>
      <c r="F10" s="31"/>
      <c r="G10" s="33"/>
      <c r="H10" s="34"/>
      <c r="I10" s="8"/>
    </row>
    <row r="11" spans="1:10">
      <c r="A11" s="21" t="s">
        <v>11</v>
      </c>
      <c r="B11" s="35" t="s">
        <v>12</v>
      </c>
      <c r="C11" s="31"/>
      <c r="D11" s="15"/>
      <c r="E11" s="21" t="s">
        <v>13</v>
      </c>
      <c r="F11" s="18"/>
      <c r="G11" s="18"/>
      <c r="H11" s="36" t="s">
        <v>14</v>
      </c>
      <c r="I11" s="8"/>
    </row>
    <row r="12" spans="1:10">
      <c r="A12" s="21" t="s">
        <v>15</v>
      </c>
      <c r="B12" s="31"/>
      <c r="C12" s="37" t="s">
        <v>16</v>
      </c>
      <c r="D12" s="15"/>
      <c r="E12" s="21" t="s">
        <v>17</v>
      </c>
      <c r="F12" s="18"/>
      <c r="G12" s="18"/>
      <c r="H12" s="36" t="s">
        <v>14</v>
      </c>
      <c r="I12" s="8"/>
    </row>
    <row r="13" spans="1:10">
      <c r="A13" s="21" t="s">
        <v>18</v>
      </c>
      <c r="B13" s="18"/>
      <c r="C13" s="38" t="s">
        <v>16</v>
      </c>
      <c r="D13" s="15"/>
      <c r="E13" s="21" t="s">
        <v>19</v>
      </c>
      <c r="F13" s="18"/>
      <c r="G13" s="18"/>
      <c r="H13" s="36" t="s">
        <v>16</v>
      </c>
      <c r="I13" s="8"/>
    </row>
    <row r="14" spans="1:10">
      <c r="A14" s="21" t="s">
        <v>20</v>
      </c>
      <c r="B14" s="18"/>
      <c r="C14" s="38" t="s">
        <v>16</v>
      </c>
      <c r="D14" s="15"/>
      <c r="E14" s="21" t="s">
        <v>21</v>
      </c>
      <c r="F14" s="18"/>
      <c r="G14" s="39"/>
      <c r="H14" s="33"/>
      <c r="I14" s="8"/>
    </row>
    <row r="15" spans="1:10">
      <c r="A15" s="8"/>
      <c r="B15" s="8"/>
      <c r="C15" s="8"/>
      <c r="D15" s="8"/>
      <c r="E15" s="8"/>
      <c r="F15" s="8"/>
      <c r="G15" s="8"/>
      <c r="H15" s="8"/>
      <c r="I15" s="8"/>
    </row>
    <row r="16" spans="1:10">
      <c r="A16" s="40" t="s">
        <v>22</v>
      </c>
      <c r="B16" s="41"/>
      <c r="C16" s="41"/>
      <c r="D16" s="7"/>
      <c r="E16" s="40" t="s">
        <v>23</v>
      </c>
      <c r="F16" s="40"/>
      <c r="G16" s="42"/>
      <c r="H16" s="42"/>
      <c r="I16" s="8"/>
    </row>
    <row r="17" spans="1:9">
      <c r="A17" s="43" t="s">
        <v>24</v>
      </c>
      <c r="B17" s="44"/>
      <c r="C17" s="44"/>
      <c r="D17" s="7"/>
      <c r="E17" s="43" t="s">
        <v>25</v>
      </c>
      <c r="F17" s="44"/>
      <c r="G17" s="44"/>
      <c r="H17" s="44"/>
      <c r="I17" s="8"/>
    </row>
    <row r="18" spans="1:9">
      <c r="A18" s="45" t="s">
        <v>26</v>
      </c>
      <c r="B18" s="46"/>
      <c r="C18" s="47">
        <v>0</v>
      </c>
      <c r="D18" s="8"/>
      <c r="E18" s="45" t="s">
        <v>27</v>
      </c>
      <c r="F18" s="8"/>
      <c r="G18" s="8"/>
      <c r="H18" s="48"/>
      <c r="I18" s="49"/>
    </row>
    <row r="19" spans="1:9">
      <c r="A19" s="45" t="s">
        <v>28</v>
      </c>
      <c r="B19" s="8"/>
      <c r="C19" s="48">
        <f>+(C141)</f>
        <v>0</v>
      </c>
      <c r="D19" s="8"/>
      <c r="E19" s="50" t="s">
        <v>29</v>
      </c>
      <c r="F19" s="51" t="s">
        <v>30</v>
      </c>
      <c r="G19" s="52">
        <f>[1]APP!C17+[1]APP!C18+[1]APP!C19</f>
        <v>0</v>
      </c>
      <c r="H19" s="53">
        <f>[1]APP!B17+[1]APP!C17+[1]APP!B18+[1]APP!C18+[1]APP!B19+[1]APP!C19</f>
        <v>1.0999999999999999E-7</v>
      </c>
      <c r="I19" s="49"/>
    </row>
    <row r="20" spans="1:9">
      <c r="A20" s="45" t="s">
        <v>31</v>
      </c>
      <c r="B20" s="8"/>
      <c r="C20" s="48">
        <f>SUM(H121)</f>
        <v>0</v>
      </c>
      <c r="D20" s="8"/>
      <c r="E20" s="54" t="str">
        <f>IF([1]APP!B21&gt;0,[1]APP!D21," ")</f>
        <v xml:space="preserve"> </v>
      </c>
      <c r="F20" s="51"/>
      <c r="G20" s="55" t="str">
        <f>IF([1]APP!E21&gt;0,[1]APP!E21," ")</f>
        <v xml:space="preserve"> </v>
      </c>
      <c r="H20" s="53" t="str">
        <f>IF([1]APP!B21&gt;0,(IF([1]APP!H21&lt;([1]APP!B21+[1]APP!C21),[1]APP!H21,[1]APP!B21+[1]APP!C21))," ")</f>
        <v xml:space="preserve"> </v>
      </c>
      <c r="I20" s="49"/>
    </row>
    <row r="21" spans="1:9">
      <c r="A21" s="45" t="s">
        <v>32</v>
      </c>
      <c r="B21" s="8"/>
      <c r="C21" s="56">
        <v>0</v>
      </c>
      <c r="D21" s="8"/>
      <c r="E21" s="54" t="str">
        <f>IF([1]APP!B22&gt;0,[1]APP!D22," ")</f>
        <v xml:space="preserve"> </v>
      </c>
      <c r="G21" s="55" t="str">
        <f>IF([1]APP!E22&gt;0,[1]APP!E22," ")</f>
        <v xml:space="preserve"> </v>
      </c>
      <c r="H21" s="53" t="str">
        <f>IF([1]APP!B22&gt;0,(IF([1]APP!H22&lt;([1]APP!B22+[1]APP!C22),[1]APP!H22,[1]APP!B22+[1]APP!C22))," ")</f>
        <v xml:space="preserve"> </v>
      </c>
      <c r="I21" s="49"/>
    </row>
    <row r="22" spans="1:9">
      <c r="A22" s="45" t="s">
        <v>33</v>
      </c>
      <c r="B22" s="8"/>
      <c r="C22" s="57"/>
      <c r="D22" s="8"/>
      <c r="E22" s="54" t="str">
        <f>IF([1]APP!B23&gt;0,[1]APP!D23," ")</f>
        <v xml:space="preserve"> </v>
      </c>
      <c r="G22" s="55" t="str">
        <f>IF([1]APP!E23&gt;0,[1]APP!E23," ")</f>
        <v xml:space="preserve"> </v>
      </c>
      <c r="H22" s="53" t="str">
        <f>IF([1]APP!B23&gt;0,(IF([1]APP!H23&lt;([1]APP!B23+[1]APP!C23),[1]APP!H23,[1]APP!B23+[1]APP!C23))," ")</f>
        <v xml:space="preserve"> </v>
      </c>
      <c r="I22" s="49"/>
    </row>
    <row r="23" spans="1:9">
      <c r="A23" s="45" t="s">
        <v>34</v>
      </c>
      <c r="B23" s="8"/>
      <c r="C23" s="57"/>
      <c r="D23" s="8"/>
      <c r="E23" s="54" t="str">
        <f>IF([1]APP!B24&gt;0,[1]APP!D24," ")</f>
        <v xml:space="preserve"> </v>
      </c>
      <c r="G23" s="55" t="str">
        <f>IF([1]APP!E24&gt;0,[1]APP!E24," ")</f>
        <v xml:space="preserve"> </v>
      </c>
      <c r="H23" s="53" t="str">
        <f>IF([1]APP!B24&gt;0,(IF([1]APP!H24&lt;([1]APP!B24+[1]APP!C24),[1]APP!H24,[1]APP!B24+[1]APP!C24))," ")</f>
        <v xml:space="preserve"> </v>
      </c>
      <c r="I23" s="49"/>
    </row>
    <row r="24" spans="1:9">
      <c r="A24" s="45" t="s">
        <v>35</v>
      </c>
      <c r="B24" s="8"/>
      <c r="C24" s="48">
        <f>+(H141)</f>
        <v>0</v>
      </c>
      <c r="D24" s="8"/>
      <c r="E24" s="54" t="str">
        <f>IF([1]APP!B25&gt;0,[1]APP!D25," ")</f>
        <v xml:space="preserve"> </v>
      </c>
      <c r="G24" s="55" t="str">
        <f>IF([1]APP!E25&gt;0,[1]APP!E25," ")</f>
        <v xml:space="preserve"> </v>
      </c>
      <c r="H24" s="53" t="str">
        <f>IF([1]APP!B25&gt;0,(IF([1]APP!H25&lt;([1]APP!B25+[1]APP!C25),[1]APP!H25,[1]APP!B25+[1]APP!C25))," ")</f>
        <v xml:space="preserve"> </v>
      </c>
      <c r="I24" s="49"/>
    </row>
    <row r="25" spans="1:9">
      <c r="A25" s="45" t="s">
        <v>36</v>
      </c>
      <c r="B25" s="8"/>
      <c r="C25" s="57"/>
      <c r="D25" s="8"/>
      <c r="E25" s="54" t="str">
        <f>IF([1]APP!B26&gt;0,[1]APP!D26," ")</f>
        <v xml:space="preserve"> </v>
      </c>
      <c r="G25" s="55" t="str">
        <f>IF([1]APP!E26&gt;0,[1]APP!E26," ")</f>
        <v xml:space="preserve"> </v>
      </c>
      <c r="H25" s="53" t="str">
        <f>IF([1]APP!B26&gt;0,(IF([1]APP!H26&lt;([1]APP!B26+[1]APP!C26),[1]APP!H26,[1]APP!B26+[1]APP!C26))," ")</f>
        <v xml:space="preserve"> </v>
      </c>
      <c r="I25" s="49"/>
    </row>
    <row r="26" spans="1:9">
      <c r="A26" s="58" t="str">
        <f>[1]APP!B174</f>
        <v>ARC/PLC</v>
      </c>
      <c r="B26" s="59" t="s">
        <v>103</v>
      </c>
      <c r="C26" s="57">
        <f>[1]APP!H174</f>
        <v>0</v>
      </c>
      <c r="D26" s="8"/>
      <c r="E26" s="54" t="str">
        <f>IF([1]APP!B27&gt;0,[1]APP!D27," ")</f>
        <v xml:space="preserve"> </v>
      </c>
      <c r="G26" s="55" t="str">
        <f>IF([1]APP!E27&gt;0,[1]APP!E27," ")</f>
        <v xml:space="preserve"> </v>
      </c>
      <c r="H26" s="53" t="str">
        <f>IF([1]APP!B27&gt;0,(IF([1]APP!H27&lt;([1]APP!B27+[1]APP!C27),[1]APP!H27,[1]APP!B27+[1]APP!C27))," ")</f>
        <v xml:space="preserve"> </v>
      </c>
      <c r="I26" s="49"/>
    </row>
    <row r="27" spans="1:9">
      <c r="A27" s="58"/>
      <c r="B27" s="59"/>
      <c r="C27" s="57"/>
      <c r="D27" s="8"/>
      <c r="E27" s="54" t="str">
        <f>IF([1]APP!B28&gt;0,[1]APP!D28," ")</f>
        <v xml:space="preserve"> </v>
      </c>
      <c r="G27" s="55" t="str">
        <f>IF([1]APP!E28&gt;0,[1]APP!E28," ")</f>
        <v xml:space="preserve"> </v>
      </c>
      <c r="H27" s="53" t="str">
        <f>IF([1]APP!B28&gt;0,(IF([1]APP!H28&lt;([1]APP!B28+[1]APP!C28),[1]APP!H28,[1]APP!B28+[1]APP!C28))," ")</f>
        <v xml:space="preserve"> </v>
      </c>
      <c r="I27" s="49"/>
    </row>
    <row r="28" spans="1:9">
      <c r="A28" s="58" t="str">
        <f>[1]APP!B175</f>
        <v>CSP</v>
      </c>
      <c r="B28" s="59" t="s">
        <v>103</v>
      </c>
      <c r="C28" s="57">
        <f>[1]APP!H175</f>
        <v>0</v>
      </c>
      <c r="D28" s="8"/>
      <c r="E28" s="54" t="str">
        <f>IF([1]APP!B30&gt;0,[1]APP!D30," ")</f>
        <v xml:space="preserve"> </v>
      </c>
      <c r="G28" s="55" t="str">
        <f>IF([1]APP!E30&gt;0,[1]APP!E30," ")</f>
        <v xml:space="preserve"> </v>
      </c>
      <c r="H28" s="53" t="str">
        <f>IF([1]APP!B30&gt;0,(IF([1]APP!H30&lt;([1]APP!B30+[1]APP!C30),[1]APP!H30,[1]APP!B30+[1]APP!C30))," ")</f>
        <v xml:space="preserve"> </v>
      </c>
      <c r="I28" s="49"/>
    </row>
    <row r="29" spans="1:9">
      <c r="A29" s="58" t="str">
        <f>[1]APP!B176</f>
        <v>CRP</v>
      </c>
      <c r="B29" s="59" t="s">
        <v>103</v>
      </c>
      <c r="C29" s="57">
        <f>[1]APP!H176</f>
        <v>0</v>
      </c>
      <c r="D29" s="8"/>
      <c r="E29" s="54" t="str">
        <f>IF([1]APP!B31&gt;0,[1]APP!D31," ")</f>
        <v xml:space="preserve"> </v>
      </c>
      <c r="G29" s="55" t="str">
        <f>IF([1]APP!E31&gt;0,[1]APP!E31," ")</f>
        <v xml:space="preserve"> </v>
      </c>
      <c r="H29" s="53" t="str">
        <f>IF([1]APP!B31&gt;0,(IF([1]APP!H31&lt;([1]APP!B31+[1]APP!C31),[1]APP!H31,[1]APP!B31+[1]APP!C31))," ")</f>
        <v xml:space="preserve"> </v>
      </c>
      <c r="I29" s="49"/>
    </row>
    <row r="30" spans="1:9">
      <c r="A30" s="58" t="str">
        <f>[1]APP!B177</f>
        <v>Disaster, etc.</v>
      </c>
      <c r="B30" s="59" t="s">
        <v>103</v>
      </c>
      <c r="C30" s="57">
        <f>[1]APP!H177</f>
        <v>0</v>
      </c>
      <c r="D30" s="8"/>
      <c r="E30" s="54" t="str">
        <f>IF([1]APP!B32&gt;0,[1]APP!D32," ")</f>
        <v xml:space="preserve"> </v>
      </c>
      <c r="G30" s="55" t="str">
        <f>IF([1]APP!E32&gt;0,[1]APP!E32," ")</f>
        <v xml:space="preserve"> </v>
      </c>
      <c r="H30" s="53" t="str">
        <f>IF([1]APP!B32&gt;0,(IF([1]APP!H32&lt;([1]APP!B32+[1]APP!C32),[1]APP!H32,[1]APP!B32+[1]APP!C32))," ")</f>
        <v xml:space="preserve"> </v>
      </c>
      <c r="I30" s="49"/>
    </row>
    <row r="31" spans="1:9">
      <c r="A31" s="58"/>
      <c r="B31" s="59"/>
      <c r="C31" s="57"/>
      <c r="D31" s="8"/>
      <c r="E31" s="54" t="str">
        <f>IF([1]APP!B33&gt;0,[1]APP!D33," ")</f>
        <v xml:space="preserve"> </v>
      </c>
      <c r="G31" s="55" t="str">
        <f>IF([1]APP!E33&gt;0,[1]APP!E33," ")</f>
        <v xml:space="preserve"> </v>
      </c>
      <c r="H31" s="53" t="str">
        <f>IF([1]APP!B33&gt;0,(IF([1]APP!H33&lt;([1]APP!B33+[1]APP!C33),[1]APP!H33,[1]APP!B33+[1]APP!C33))," ")</f>
        <v xml:space="preserve"> </v>
      </c>
      <c r="I31" s="49"/>
    </row>
    <row r="32" spans="1:9">
      <c r="A32" s="58"/>
      <c r="B32" s="59"/>
      <c r="C32" s="57">
        <v>0</v>
      </c>
      <c r="D32" s="8"/>
      <c r="E32" s="54" t="str">
        <f>IF([1]APP!B34&gt;0,[1]APP!D34," ")</f>
        <v xml:space="preserve"> </v>
      </c>
      <c r="G32" s="55" t="str">
        <f>IF([1]APP!E34&gt;0,[1]APP!E34," ")</f>
        <v xml:space="preserve"> </v>
      </c>
      <c r="H32" s="53" t="str">
        <f>IF([1]APP!B34&gt;0,(IF([1]APP!H34&lt;([1]APP!B34+[1]APP!C34),[1]APP!H34,[1]APP!B34+[1]APP!C34))," ")</f>
        <v xml:space="preserve"> </v>
      </c>
      <c r="I32" s="49"/>
    </row>
    <row r="33" spans="1:9">
      <c r="A33" s="58"/>
      <c r="B33" s="59"/>
      <c r="C33" s="57"/>
      <c r="D33" s="8"/>
      <c r="E33" s="60"/>
      <c r="F33" s="61"/>
      <c r="G33" s="62"/>
      <c r="H33" s="63"/>
      <c r="I33" s="49"/>
    </row>
    <row r="34" spans="1:9">
      <c r="A34" s="58"/>
      <c r="B34" s="64"/>
      <c r="C34" s="57"/>
      <c r="D34" s="8"/>
      <c r="E34" s="65"/>
      <c r="F34" s="66"/>
      <c r="G34" s="67"/>
      <c r="H34" s="68"/>
    </row>
    <row r="35" spans="1:9">
      <c r="A35" s="58"/>
      <c r="B35" s="64"/>
      <c r="C35" s="57"/>
      <c r="D35" s="8"/>
      <c r="E35" s="65"/>
      <c r="F35" s="7"/>
      <c r="G35" s="69"/>
      <c r="H35" s="68"/>
    </row>
    <row r="36" spans="1:9">
      <c r="A36" s="70"/>
      <c r="B36" s="64"/>
      <c r="C36" s="57"/>
      <c r="D36" s="8"/>
      <c r="E36" s="65"/>
      <c r="F36" s="7"/>
      <c r="G36" s="69"/>
      <c r="H36" s="71"/>
    </row>
    <row r="37" spans="1:9">
      <c r="A37" s="70"/>
      <c r="B37" s="64"/>
      <c r="C37" s="57"/>
      <c r="D37" s="8"/>
      <c r="E37" s="72" t="s">
        <v>37</v>
      </c>
      <c r="F37" s="7"/>
      <c r="G37" s="69"/>
      <c r="H37" s="73">
        <v>0</v>
      </c>
    </row>
    <row r="38" spans="1:9">
      <c r="A38" s="74" t="s">
        <v>38</v>
      </c>
      <c r="B38" s="8"/>
      <c r="C38" s="75">
        <f>SUM(C18:C37)</f>
        <v>0</v>
      </c>
      <c r="D38" s="8"/>
      <c r="E38" s="76" t="s">
        <v>39</v>
      </c>
      <c r="F38" s="8"/>
      <c r="G38" s="8"/>
      <c r="H38" s="75">
        <f>SUM(H19:H37)</f>
        <v>1.0999999999999999E-7</v>
      </c>
    </row>
    <row r="39" spans="1:9">
      <c r="A39" s="8"/>
      <c r="B39" s="8"/>
      <c r="C39" s="49"/>
      <c r="D39" s="8"/>
      <c r="E39" s="77"/>
      <c r="F39" s="8"/>
      <c r="G39" s="8"/>
      <c r="H39" s="49"/>
      <c r="I39" s="49"/>
    </row>
    <row r="40" spans="1:9">
      <c r="A40" s="43" t="s">
        <v>40</v>
      </c>
      <c r="B40" s="44"/>
      <c r="C40" s="78"/>
      <c r="D40" s="8"/>
      <c r="E40" s="43" t="s">
        <v>41</v>
      </c>
      <c r="F40" s="44"/>
      <c r="G40" s="44"/>
      <c r="H40" s="79"/>
      <c r="I40" s="49"/>
    </row>
    <row r="41" spans="1:9">
      <c r="A41" s="45" t="s">
        <v>42</v>
      </c>
      <c r="B41" s="8"/>
      <c r="C41" s="48">
        <f>SUM(E109)</f>
        <v>0</v>
      </c>
      <c r="D41" s="8"/>
      <c r="E41" s="45" t="str">
        <f t="shared" ref="E41:E48" si="0">IF(H41&gt;0,E20," ")</f>
        <v xml:space="preserve"> </v>
      </c>
      <c r="F41" s="8"/>
      <c r="G41" s="80"/>
      <c r="H41" s="48" t="str">
        <f>IF(([1]APP!B21+[1]APP!C21-'BS-NEW'!H20)&gt;0,[1]APP!B21+[1]APP!C21-'BS-NEW'!H20," ")</f>
        <v xml:space="preserve"> </v>
      </c>
      <c r="I41" s="49"/>
    </row>
    <row r="42" spans="1:9">
      <c r="A42" s="45" t="s">
        <v>43</v>
      </c>
      <c r="B42" s="8"/>
      <c r="C42" s="81">
        <f>(SUM(H146))</f>
        <v>0</v>
      </c>
      <c r="D42" s="8"/>
      <c r="E42" s="45" t="str">
        <f t="shared" si="0"/>
        <v xml:space="preserve"> </v>
      </c>
      <c r="F42" s="82"/>
      <c r="G42" s="80"/>
      <c r="H42" s="48" t="str">
        <f>IF(([1]APP!B22+[1]APP!C22-'BS-NEW'!H21)&gt;0,[1]APP!B22+[1]APP!C22-'BS-NEW'!H21," ")</f>
        <v xml:space="preserve"> </v>
      </c>
      <c r="I42" s="49"/>
    </row>
    <row r="43" spans="1:9">
      <c r="A43" s="8"/>
      <c r="B43" s="8"/>
      <c r="C43" s="48"/>
      <c r="D43" s="8"/>
      <c r="E43" s="45" t="str">
        <f t="shared" si="0"/>
        <v xml:space="preserve"> </v>
      </c>
      <c r="F43" s="8"/>
      <c r="G43" s="80"/>
      <c r="H43" s="48" t="str">
        <f>IF(([1]APP!B23+[1]APP!C23-'BS-NEW'!H22)&gt;0,[1]APP!B23+[1]APP!C23-'BS-NEW'!H22," ")</f>
        <v xml:space="preserve"> </v>
      </c>
      <c r="I43" s="49"/>
    </row>
    <row r="44" spans="1:9">
      <c r="A44" s="45" t="s">
        <v>44</v>
      </c>
      <c r="B44" s="8"/>
      <c r="C44" s="48">
        <f>SUM(H129)</f>
        <v>0</v>
      </c>
      <c r="D44" s="8"/>
      <c r="E44" s="45" t="str">
        <f t="shared" si="0"/>
        <v xml:space="preserve"> </v>
      </c>
      <c r="F44" s="82"/>
      <c r="G44" s="80"/>
      <c r="H44" s="48" t="str">
        <f>IF(([1]APP!B24+[1]APP!C24-'BS-NEW'!H23)&gt;0,[1]APP!B24+[1]APP!C24-'BS-NEW'!H23," ")</f>
        <v xml:space="preserve"> </v>
      </c>
      <c r="I44" s="49"/>
    </row>
    <row r="45" spans="1:9">
      <c r="A45" s="45" t="s">
        <v>45</v>
      </c>
      <c r="B45" s="8"/>
      <c r="C45" s="48">
        <f>E113</f>
        <v>0</v>
      </c>
      <c r="D45" s="8"/>
      <c r="E45" s="45" t="str">
        <f t="shared" si="0"/>
        <v xml:space="preserve"> </v>
      </c>
      <c r="F45" s="8"/>
      <c r="G45" s="80"/>
      <c r="H45" s="48" t="str">
        <f>IF(([1]APP!B25+[1]APP!C25-'BS-NEW'!H24)&gt;0,[1]APP!B25+[1]APP!C25-'BS-NEW'!H24," ")</f>
        <v xml:space="preserve"> </v>
      </c>
      <c r="I45" s="49"/>
    </row>
    <row r="46" spans="1:9">
      <c r="A46" s="83" t="s">
        <v>46</v>
      </c>
      <c r="B46" s="8"/>
      <c r="C46" s="57">
        <v>0</v>
      </c>
      <c r="D46" s="8"/>
      <c r="E46" s="45" t="str">
        <f t="shared" si="0"/>
        <v xml:space="preserve"> </v>
      </c>
      <c r="F46" s="8"/>
      <c r="G46" s="80"/>
      <c r="H46" s="48" t="str">
        <f>IF(([1]APP!B26+[1]APP!C26-'BS-NEW'!H25)&gt;0,[1]APP!B26+[1]APP!C26-'BS-NEW'!H25," ")</f>
        <v xml:space="preserve"> </v>
      </c>
      <c r="I46" s="49"/>
    </row>
    <row r="47" spans="1:9">
      <c r="A47" s="83"/>
      <c r="B47" s="8"/>
      <c r="C47" s="57">
        <v>0</v>
      </c>
      <c r="D47" s="8"/>
      <c r="E47" s="45" t="str">
        <f t="shared" si="0"/>
        <v xml:space="preserve"> </v>
      </c>
      <c r="F47" s="8"/>
      <c r="G47" s="80"/>
      <c r="H47" s="48" t="str">
        <f>IF(([1]APP!B27+[1]APP!C27-'BS-NEW'!H26)&gt;0,[1]APP!B27+[1]APP!C27-'BS-NEW'!H26," ")</f>
        <v xml:space="preserve"> </v>
      </c>
      <c r="I47" s="49"/>
    </row>
    <row r="48" spans="1:9">
      <c r="A48" s="83"/>
      <c r="B48" s="8"/>
      <c r="C48" s="57"/>
      <c r="D48" s="8"/>
      <c r="E48" s="45" t="str">
        <f t="shared" si="0"/>
        <v xml:space="preserve"> </v>
      </c>
      <c r="F48" s="8"/>
      <c r="G48" s="80"/>
      <c r="H48" s="48" t="str">
        <f>IF(([1]APP!B28+[1]APP!C28-'BS-NEW'!H27)&gt;0,[1]APP!B28+[1]APP!C28-'BS-NEW'!H27," ")</f>
        <v xml:space="preserve"> </v>
      </c>
      <c r="I48" s="49"/>
    </row>
    <row r="49" spans="1:11">
      <c r="A49" s="83" t="s">
        <v>47</v>
      </c>
      <c r="B49" s="8"/>
      <c r="C49" s="47">
        <v>0</v>
      </c>
      <c r="D49" s="8"/>
      <c r="E49" s="84"/>
      <c r="F49" s="85"/>
      <c r="G49" s="62"/>
      <c r="H49" s="86"/>
      <c r="I49" s="49"/>
    </row>
    <row r="50" spans="1:11">
      <c r="A50" s="83"/>
      <c r="B50" s="8"/>
      <c r="C50" s="47"/>
      <c r="D50" s="8"/>
      <c r="E50" s="64"/>
      <c r="F50" s="8"/>
      <c r="G50" s="80"/>
      <c r="H50" s="47"/>
      <c r="I50" s="49"/>
    </row>
    <row r="51" spans="1:11">
      <c r="A51" s="83"/>
      <c r="B51" s="8"/>
      <c r="C51" s="47"/>
      <c r="D51" s="8"/>
      <c r="E51" s="64"/>
      <c r="F51" s="8"/>
      <c r="G51" s="80"/>
      <c r="H51" s="73"/>
      <c r="I51" s="49"/>
    </row>
    <row r="52" spans="1:11">
      <c r="A52" s="83"/>
      <c r="B52" s="8"/>
      <c r="C52" s="47"/>
      <c r="D52" s="8"/>
      <c r="E52" s="64"/>
      <c r="F52" s="8"/>
      <c r="G52" s="80"/>
      <c r="H52" s="73"/>
      <c r="I52" s="49"/>
    </row>
    <row r="53" spans="1:11">
      <c r="A53" s="83"/>
      <c r="B53" s="8"/>
      <c r="C53" s="47"/>
      <c r="D53" s="8"/>
      <c r="E53" s="64" t="str">
        <f>E37</f>
        <v>Accts Payable/Credit Cards</v>
      </c>
      <c r="F53" s="8"/>
      <c r="G53" s="80"/>
      <c r="H53" s="73">
        <v>0</v>
      </c>
      <c r="I53" s="49"/>
    </row>
    <row r="54" spans="1:11">
      <c r="A54" s="76" t="s">
        <v>48</v>
      </c>
      <c r="B54" s="8"/>
      <c r="C54" s="75">
        <f>SUM(C41:C52)</f>
        <v>0</v>
      </c>
      <c r="D54" s="8"/>
      <c r="E54" s="76" t="s">
        <v>49</v>
      </c>
      <c r="F54" s="8"/>
      <c r="G54" s="8"/>
      <c r="H54" s="75">
        <f>SUM(H41:H53)</f>
        <v>0</v>
      </c>
      <c r="I54" s="49"/>
    </row>
    <row r="55" spans="1:11">
      <c r="A55" s="8"/>
      <c r="B55" s="8"/>
      <c r="C55" s="49"/>
      <c r="D55" s="8"/>
      <c r="E55" s="8"/>
      <c r="F55" s="8"/>
      <c r="G55" s="8"/>
      <c r="H55" s="87"/>
      <c r="I55" s="49"/>
    </row>
    <row r="56" spans="1:11">
      <c r="A56" s="43" t="s">
        <v>50</v>
      </c>
      <c r="B56" s="44"/>
      <c r="C56" s="78"/>
      <c r="D56" s="8"/>
      <c r="E56" s="43" t="s">
        <v>51</v>
      </c>
      <c r="F56" s="44"/>
      <c r="G56" s="44"/>
      <c r="H56" s="79"/>
      <c r="I56" s="49"/>
    </row>
    <row r="57" spans="1:11">
      <c r="A57" s="45" t="s">
        <v>52</v>
      </c>
      <c r="B57" s="8"/>
      <c r="C57" s="48">
        <f>F99</f>
        <v>0</v>
      </c>
      <c r="D57" s="8"/>
      <c r="E57" s="45" t="s">
        <v>53</v>
      </c>
      <c r="F57" s="8"/>
      <c r="G57" s="8"/>
      <c r="H57" s="81"/>
      <c r="I57" s="49"/>
      <c r="J57" s="87"/>
    </row>
    <row r="58" spans="1:11">
      <c r="A58" s="64"/>
      <c r="B58" s="8"/>
      <c r="C58" s="57"/>
      <c r="D58" s="8"/>
      <c r="E58" s="8" t="str">
        <f>IF(H58&gt;0,E28," ")</f>
        <v xml:space="preserve"> </v>
      </c>
      <c r="G58" s="80"/>
      <c r="H58" s="48" t="str">
        <f>IF(([1]APP!B30+[1]APP!C30-'BS-NEW'!H28)&gt;0,[1]APP!B30+[1]APP!C30-'BS-NEW'!H28," ")</f>
        <v xml:space="preserve"> </v>
      </c>
      <c r="I58" s="49"/>
      <c r="K58" s="88"/>
    </row>
    <row r="59" spans="1:11">
      <c r="A59" s="64"/>
      <c r="B59" s="8"/>
      <c r="C59" s="57"/>
      <c r="D59" s="8"/>
      <c r="E59" s="8" t="str">
        <f>IF(H59&gt;0,E29," ")</f>
        <v xml:space="preserve"> </v>
      </c>
      <c r="G59" s="80"/>
      <c r="H59" s="48" t="str">
        <f>IF(([1]APP!B31+[1]APP!C31-'BS-NEW'!H29)&gt;0,[1]APP!B31+[1]APP!C31-'BS-NEW'!H29," ")</f>
        <v xml:space="preserve"> </v>
      </c>
      <c r="I59" s="49"/>
    </row>
    <row r="60" spans="1:11">
      <c r="A60" s="64"/>
      <c r="B60" s="8"/>
      <c r="C60" s="57"/>
      <c r="D60" s="8"/>
      <c r="E60" s="8" t="str">
        <f>IF(H60&gt;0,E30," ")</f>
        <v xml:space="preserve"> </v>
      </c>
      <c r="G60" s="80"/>
      <c r="H60" s="48" t="str">
        <f>IF(([1]APP!B32+[1]APP!C32-'BS-NEW'!H30)&gt;0,[1]APP!B32+[1]APP!C32-'BS-NEW'!H30," ")</f>
        <v xml:space="preserve"> </v>
      </c>
      <c r="I60" s="49"/>
    </row>
    <row r="61" spans="1:11">
      <c r="A61" s="64"/>
      <c r="B61" s="8"/>
      <c r="C61" s="57"/>
      <c r="D61" s="8"/>
      <c r="E61" s="8" t="str">
        <f>IF(H61&gt;0,E31," ")</f>
        <v xml:space="preserve"> </v>
      </c>
      <c r="G61" s="80"/>
      <c r="H61" s="48" t="str">
        <f>IF(([1]APP!B33+[1]APP!C33-'BS-NEW'!H31)&gt;0,[1]APP!B33+[1]APP!C33-'BS-NEW'!H31," ")</f>
        <v xml:space="preserve"> </v>
      </c>
      <c r="I61" s="49"/>
    </row>
    <row r="62" spans="1:11">
      <c r="A62" s="64"/>
      <c r="B62" s="8"/>
      <c r="C62" s="57"/>
      <c r="D62" s="8"/>
      <c r="E62" s="8" t="str">
        <f>IF(H62&gt;0,E32," ")</f>
        <v xml:space="preserve"> </v>
      </c>
      <c r="G62" s="80"/>
      <c r="H62" s="87" t="str">
        <f>IF(([1]APP!B34+[1]APP!C34-'BS-NEW'!H32)&gt;0,[1]APP!B34+[1]APP!C34-'BS-NEW'!H32," ")</f>
        <v xml:space="preserve"> </v>
      </c>
      <c r="I62" s="49"/>
    </row>
    <row r="63" spans="1:11">
      <c r="A63" s="64"/>
      <c r="B63" s="8"/>
      <c r="C63" s="57"/>
      <c r="D63" s="8"/>
      <c r="E63" s="84"/>
      <c r="F63" s="61"/>
      <c r="G63" s="62"/>
      <c r="H63" s="89"/>
      <c r="I63" s="49"/>
    </row>
    <row r="64" spans="1:11">
      <c r="A64" s="64"/>
      <c r="B64" s="7"/>
      <c r="C64" s="47"/>
      <c r="D64" s="8"/>
      <c r="E64" s="64"/>
      <c r="F64" s="82"/>
      <c r="G64" s="80"/>
      <c r="H64" s="57"/>
      <c r="I64" s="49"/>
    </row>
    <row r="65" spans="1:11" ht="16.5" thickBot="1">
      <c r="A65" s="83"/>
      <c r="B65" s="8"/>
      <c r="C65" s="57"/>
      <c r="D65" s="8"/>
      <c r="E65" s="76" t="s">
        <v>54</v>
      </c>
      <c r="F65" s="8"/>
      <c r="G65" s="8"/>
      <c r="H65" s="75">
        <f>SUM(H57:H64)</f>
        <v>0</v>
      </c>
      <c r="I65" s="49"/>
    </row>
    <row r="66" spans="1:11" ht="16.5" thickBot="1">
      <c r="A66" s="64"/>
      <c r="B66" s="8"/>
      <c r="C66" s="57"/>
      <c r="D66" s="8"/>
      <c r="E66" s="90" t="s">
        <v>55</v>
      </c>
      <c r="F66" s="91"/>
      <c r="G66" s="91"/>
      <c r="H66" s="92">
        <f>SUM(H38+H54+H65)</f>
        <v>1.0999999999999999E-7</v>
      </c>
      <c r="I66" s="93"/>
      <c r="J66" s="94" t="s">
        <v>56</v>
      </c>
      <c r="K66" s="95"/>
    </row>
    <row r="67" spans="1:11" ht="16.5" thickBot="1">
      <c r="A67" s="76" t="s">
        <v>57</v>
      </c>
      <c r="B67" s="8"/>
      <c r="C67" s="75">
        <f>SUM(C57:C66)</f>
        <v>0</v>
      </c>
      <c r="D67" s="45"/>
      <c r="E67" s="96" t="s">
        <v>58</v>
      </c>
      <c r="F67" s="97"/>
      <c r="G67" s="97"/>
      <c r="H67" s="98">
        <f>SUM(C68-H66)</f>
        <v>-1.0999999999999999E-7</v>
      </c>
      <c r="I67" s="49"/>
      <c r="J67" s="99">
        <f>(SUM(H18:H32))+(SUM(H41:H48))+(SUM(H57:H62))</f>
        <v>1.0999999999999999E-7</v>
      </c>
      <c r="K67" s="100" t="s">
        <v>59</v>
      </c>
    </row>
    <row r="68" spans="1:11" ht="16.5" thickBot="1">
      <c r="A68" s="101" t="s">
        <v>60</v>
      </c>
      <c r="B68" s="91"/>
      <c r="C68" s="92">
        <f>SUM(C38+C54+C67)</f>
        <v>0</v>
      </c>
      <c r="D68" s="45"/>
      <c r="E68" s="102" t="s">
        <v>61</v>
      </c>
      <c r="F68" s="97"/>
      <c r="G68" s="97"/>
      <c r="H68" s="98">
        <f>SUM(H66:H67)</f>
        <v>0</v>
      </c>
      <c r="I68" s="49"/>
      <c r="J68" s="103">
        <f>[1]APP!B36</f>
        <v>1.0999999999999999E-7</v>
      </c>
      <c r="K68" s="100" t="s">
        <v>62</v>
      </c>
    </row>
    <row r="69" spans="1:11">
      <c r="A69" s="8"/>
      <c r="B69" s="8"/>
      <c r="C69" s="8"/>
      <c r="D69" s="8"/>
      <c r="E69" s="8"/>
      <c r="F69" s="8"/>
      <c r="G69" s="8"/>
      <c r="H69" s="8"/>
      <c r="I69" s="8"/>
      <c r="J69" s="104">
        <f>J67-J68</f>
        <v>0</v>
      </c>
      <c r="K69" s="105" t="s">
        <v>63</v>
      </c>
    </row>
    <row r="70" spans="1:11" ht="12" customHeight="1">
      <c r="A70" s="106" t="s">
        <v>64</v>
      </c>
      <c r="B70" s="8"/>
      <c r="C70" s="8"/>
      <c r="D70" s="8"/>
      <c r="E70" s="8"/>
      <c r="F70" s="8"/>
      <c r="G70" s="8"/>
      <c r="H70" s="8"/>
      <c r="I70" s="8"/>
    </row>
    <row r="71" spans="1:11" ht="12" customHeight="1">
      <c r="A71" s="106" t="s">
        <v>65</v>
      </c>
      <c r="B71" s="8"/>
      <c r="C71" s="8"/>
      <c r="D71" s="8"/>
      <c r="E71" s="8"/>
      <c r="F71" s="8"/>
      <c r="G71" s="8"/>
      <c r="H71" s="8"/>
      <c r="I71" s="8"/>
    </row>
    <row r="72" spans="1:11" ht="12" customHeight="1">
      <c r="A72" s="106" t="s">
        <v>66</v>
      </c>
      <c r="B72" s="8"/>
      <c r="C72" s="8"/>
      <c r="D72" s="8"/>
      <c r="E72" s="8"/>
      <c r="F72" s="8"/>
      <c r="G72" s="8"/>
      <c r="H72" s="8"/>
      <c r="I72" s="8"/>
    </row>
    <row r="73" spans="1:11" ht="12" customHeight="1">
      <c r="A73" s="106" t="s">
        <v>67</v>
      </c>
      <c r="B73" s="8"/>
      <c r="C73" s="8"/>
      <c r="D73" s="8"/>
      <c r="E73" s="8"/>
      <c r="F73" s="8"/>
      <c r="G73" s="8"/>
      <c r="H73" s="8"/>
      <c r="I73" s="8"/>
    </row>
    <row r="74" spans="1:11" ht="15.75" customHeight="1">
      <c r="A74" s="106"/>
      <c r="B74" s="8"/>
      <c r="C74" s="8"/>
      <c r="D74" s="8"/>
      <c r="E74" s="8"/>
      <c r="F74" s="8"/>
      <c r="G74" s="8"/>
      <c r="H74" s="8"/>
      <c r="I74" s="8"/>
    </row>
    <row r="75" spans="1:11" ht="15.75" customHeight="1">
      <c r="A75" s="107" t="s">
        <v>68</v>
      </c>
      <c r="B75" s="11"/>
      <c r="C75" s="11"/>
      <c r="D75" s="11"/>
      <c r="E75" s="11"/>
      <c r="F75" s="11"/>
      <c r="G75" s="11"/>
      <c r="H75" s="11"/>
      <c r="I75" s="11"/>
    </row>
    <row r="76" spans="1:11">
      <c r="A76" s="45"/>
      <c r="B76" s="8"/>
      <c r="C76" s="8"/>
      <c r="D76" s="8"/>
      <c r="E76" s="8"/>
      <c r="F76" s="8"/>
      <c r="G76" s="8"/>
      <c r="H76" s="8"/>
      <c r="I76" s="8"/>
    </row>
    <row r="77" spans="1:11">
      <c r="A77" s="45" t="s">
        <v>69</v>
      </c>
      <c r="B77" s="8"/>
      <c r="C77" s="8"/>
      <c r="D77" s="8"/>
      <c r="E77" s="45" t="s">
        <v>70</v>
      </c>
      <c r="F77" s="8"/>
      <c r="G77" s="8"/>
      <c r="H77" s="8"/>
      <c r="I77" s="8"/>
    </row>
    <row r="78" spans="1:11">
      <c r="A78" s="8"/>
      <c r="B78" s="8"/>
      <c r="C78" s="8"/>
      <c r="D78" s="8"/>
      <c r="E78" s="8"/>
      <c r="F78" s="8"/>
      <c r="G78" s="8"/>
      <c r="H78" s="8"/>
      <c r="I78" s="8"/>
    </row>
    <row r="79" spans="1:11" ht="16.5" thickBot="1">
      <c r="A79" s="45" t="s">
        <v>71</v>
      </c>
      <c r="B79" s="8"/>
      <c r="C79" s="8"/>
      <c r="D79" s="8"/>
      <c r="E79" s="45" t="s">
        <v>70</v>
      </c>
      <c r="F79" s="8"/>
      <c r="G79" s="8"/>
      <c r="H79" s="8"/>
      <c r="I79" s="8"/>
    </row>
    <row r="80" spans="1:11">
      <c r="A80" s="108" t="s">
        <v>72</v>
      </c>
      <c r="B80" s="109" t="s">
        <v>73</v>
      </c>
      <c r="C80" s="110"/>
      <c r="D80" s="111"/>
      <c r="E80" s="111"/>
      <c r="F80" s="111"/>
      <c r="G80" s="111"/>
      <c r="H80" s="112"/>
      <c r="I80" s="8"/>
    </row>
    <row r="81" spans="1:17">
      <c r="A81" s="113" t="s">
        <v>74</v>
      </c>
      <c r="B81" s="114" t="s">
        <v>75</v>
      </c>
      <c r="C81" s="115"/>
      <c r="D81" s="116"/>
      <c r="E81" s="117" t="s">
        <v>76</v>
      </c>
      <c r="F81" s="117" t="s">
        <v>77</v>
      </c>
      <c r="G81" s="118" t="s">
        <v>78</v>
      </c>
      <c r="H81" s="119"/>
      <c r="I81" s="8"/>
    </row>
    <row r="82" spans="1:17">
      <c r="A82" s="120"/>
      <c r="B82" s="120"/>
      <c r="C82" s="121"/>
      <c r="D82" s="122"/>
      <c r="E82" s="123"/>
      <c r="F82" s="124"/>
      <c r="G82" s="125"/>
      <c r="H82" s="126"/>
      <c r="I82" s="8"/>
      <c r="K82" s="127"/>
      <c r="L82" s="128"/>
      <c r="M82" s="128"/>
      <c r="N82" s="128"/>
      <c r="O82" s="128"/>
      <c r="P82" s="129"/>
      <c r="Q82" s="130"/>
    </row>
    <row r="83" spans="1:17">
      <c r="A83" s="131"/>
      <c r="B83" s="132"/>
      <c r="C83" s="133"/>
      <c r="D83" s="134"/>
      <c r="E83" s="135"/>
      <c r="F83" s="136"/>
      <c r="G83" s="137"/>
      <c r="H83" s="138"/>
      <c r="I83" s="8"/>
      <c r="K83" s="127"/>
      <c r="L83" s="128"/>
      <c r="M83" s="128"/>
      <c r="N83" s="128"/>
      <c r="O83" s="128"/>
      <c r="P83" s="130"/>
      <c r="Q83" s="139"/>
    </row>
    <row r="84" spans="1:17">
      <c r="A84" s="131"/>
      <c r="B84" s="132"/>
      <c r="C84" s="133"/>
      <c r="D84" s="134"/>
      <c r="E84" s="135"/>
      <c r="F84" s="140"/>
      <c r="G84" s="137"/>
      <c r="H84" s="138"/>
      <c r="I84" s="8"/>
      <c r="K84" s="127"/>
      <c r="L84" s="128"/>
      <c r="M84" s="128"/>
      <c r="N84" s="128"/>
      <c r="O84" s="128"/>
      <c r="P84" s="130"/>
      <c r="Q84" s="139"/>
    </row>
    <row r="85" spans="1:17">
      <c r="A85" s="131"/>
      <c r="B85" s="132"/>
      <c r="C85" s="133"/>
      <c r="D85" s="134"/>
      <c r="E85" s="135"/>
      <c r="F85" s="141"/>
      <c r="G85" s="137"/>
      <c r="H85" s="138"/>
      <c r="I85" s="8"/>
      <c r="K85" s="127"/>
      <c r="L85" s="128"/>
      <c r="M85" s="128"/>
      <c r="N85" s="128"/>
      <c r="O85" s="128"/>
      <c r="P85" s="130"/>
      <c r="Q85" s="139"/>
    </row>
    <row r="86" spans="1:17">
      <c r="A86" s="131"/>
      <c r="B86" s="142"/>
      <c r="C86" s="143"/>
      <c r="D86" s="134"/>
      <c r="E86" s="135"/>
      <c r="F86" s="136"/>
      <c r="G86" s="144"/>
      <c r="H86" s="138"/>
      <c r="I86" s="8"/>
      <c r="K86" s="127"/>
      <c r="L86" s="128"/>
      <c r="M86" s="128"/>
      <c r="N86" s="128"/>
      <c r="O86" s="128"/>
      <c r="P86" s="130"/>
      <c r="Q86" s="139"/>
    </row>
    <row r="87" spans="1:17">
      <c r="A87" s="131"/>
      <c r="B87" s="145"/>
      <c r="C87" s="143"/>
      <c r="D87" s="134"/>
      <c r="E87" s="146"/>
      <c r="F87" s="136"/>
      <c r="G87" s="147"/>
      <c r="H87" s="138"/>
      <c r="J87" s="8"/>
      <c r="K87" s="127"/>
      <c r="L87" s="128"/>
      <c r="M87" s="128"/>
      <c r="N87" s="128"/>
      <c r="O87" s="128"/>
      <c r="P87" s="130"/>
      <c r="Q87" s="130"/>
    </row>
    <row r="88" spans="1:17">
      <c r="A88" s="148"/>
      <c r="B88" s="149"/>
      <c r="C88" s="150"/>
      <c r="D88" s="134"/>
      <c r="E88" s="146"/>
      <c r="F88" s="136"/>
      <c r="G88" s="151"/>
      <c r="H88" s="138"/>
      <c r="J88" s="8"/>
      <c r="K88" s="127"/>
      <c r="L88" s="128"/>
      <c r="M88" s="128"/>
      <c r="N88" s="128"/>
      <c r="O88" s="128"/>
      <c r="P88" s="130"/>
      <c r="Q88" s="130"/>
    </row>
    <row r="89" spans="1:17">
      <c r="A89" s="152"/>
      <c r="B89" s="153"/>
      <c r="C89" s="154"/>
      <c r="D89" s="134"/>
      <c r="E89" s="155"/>
      <c r="F89" s="136"/>
      <c r="G89" s="156"/>
      <c r="H89" s="138"/>
      <c r="J89" s="8"/>
      <c r="K89" s="127"/>
      <c r="L89" s="128"/>
      <c r="M89" s="128"/>
      <c r="N89" s="128"/>
      <c r="O89" s="128"/>
      <c r="P89" s="130"/>
      <c r="Q89" s="130"/>
    </row>
    <row r="90" spans="1:17">
      <c r="A90" s="157"/>
      <c r="B90" s="158"/>
      <c r="C90" s="128"/>
      <c r="D90" s="134"/>
      <c r="E90" s="159"/>
      <c r="F90" s="136"/>
      <c r="G90" s="160"/>
      <c r="H90" s="138"/>
      <c r="J90" s="8"/>
      <c r="K90" s="127"/>
      <c r="L90" s="128"/>
      <c r="M90" s="128"/>
      <c r="N90" s="128"/>
      <c r="O90" s="161"/>
      <c r="P90" s="162"/>
      <c r="Q90" s="162"/>
    </row>
    <row r="91" spans="1:17">
      <c r="A91" s="163"/>
      <c r="B91" s="164"/>
      <c r="C91" s="165"/>
      <c r="D91" s="134"/>
      <c r="E91" s="166"/>
      <c r="F91" s="136"/>
      <c r="G91" s="167"/>
      <c r="H91" s="168"/>
      <c r="I91" s="8"/>
      <c r="J91" s="87"/>
      <c r="K91" s="169"/>
      <c r="L91" s="170"/>
      <c r="M91" s="128"/>
      <c r="N91" s="170"/>
      <c r="O91" s="128"/>
      <c r="P91" s="130"/>
      <c r="Q91" s="171"/>
    </row>
    <row r="92" spans="1:17">
      <c r="A92" s="172"/>
      <c r="B92" s="173"/>
      <c r="C92" s="174"/>
      <c r="E92" s="175"/>
      <c r="F92" s="176"/>
      <c r="G92" s="177"/>
      <c r="H92" s="178"/>
      <c r="I92" s="8"/>
      <c r="J92" s="87"/>
      <c r="K92" s="169"/>
      <c r="L92" s="170"/>
      <c r="M92" s="128"/>
      <c r="N92" s="170"/>
      <c r="O92" s="128"/>
      <c r="P92" s="130"/>
      <c r="Q92" s="171"/>
    </row>
    <row r="93" spans="1:17">
      <c r="A93" s="179"/>
      <c r="B93" s="180"/>
      <c r="C93" s="181"/>
      <c r="D93" s="182"/>
      <c r="E93" s="183"/>
      <c r="F93" s="184"/>
      <c r="G93" s="125"/>
      <c r="H93" s="185"/>
      <c r="I93" s="8"/>
      <c r="K93" s="169"/>
      <c r="L93" s="170"/>
      <c r="M93" s="128"/>
      <c r="N93" s="170"/>
      <c r="O93" s="161"/>
      <c r="P93" s="130"/>
      <c r="Q93" s="130"/>
    </row>
    <row r="94" spans="1:17">
      <c r="A94" s="186"/>
      <c r="B94" s="187"/>
      <c r="C94" s="188"/>
      <c r="D94" s="189"/>
      <c r="E94" s="190"/>
      <c r="F94" s="191"/>
      <c r="G94" s="192"/>
      <c r="H94" s="193"/>
      <c r="I94" s="8"/>
      <c r="K94" s="169"/>
      <c r="L94" s="170"/>
      <c r="M94" s="128"/>
      <c r="N94" s="170"/>
      <c r="O94" s="161"/>
      <c r="P94" s="130"/>
      <c r="Q94" s="130"/>
    </row>
    <row r="95" spans="1:17">
      <c r="A95" s="179"/>
      <c r="B95" s="180"/>
      <c r="C95" s="181"/>
      <c r="D95" s="182"/>
      <c r="E95" s="183"/>
      <c r="F95" s="194"/>
      <c r="G95" s="195"/>
      <c r="H95" s="196"/>
      <c r="I95" s="8"/>
      <c r="K95" s="169"/>
      <c r="L95" s="170"/>
      <c r="M95" s="128"/>
      <c r="N95" s="170"/>
      <c r="O95" s="161"/>
      <c r="P95" s="130"/>
      <c r="Q95" s="130"/>
    </row>
    <row r="96" spans="1:17">
      <c r="A96" s="179"/>
      <c r="B96" s="180"/>
      <c r="C96" s="181"/>
      <c r="D96" s="182"/>
      <c r="E96" s="183"/>
      <c r="F96" s="194"/>
      <c r="G96" s="125"/>
      <c r="H96" s="185"/>
      <c r="I96" s="8"/>
      <c r="K96" s="169"/>
      <c r="L96" s="197"/>
      <c r="M96" s="128"/>
      <c r="N96" s="170"/>
      <c r="O96" s="161"/>
      <c r="P96" s="130"/>
      <c r="Q96" s="130"/>
    </row>
    <row r="97" spans="1:17">
      <c r="A97" s="179"/>
      <c r="B97" s="180"/>
      <c r="C97" s="181"/>
      <c r="D97" s="182"/>
      <c r="E97" s="183"/>
      <c r="F97" s="194"/>
      <c r="G97" s="125"/>
      <c r="H97" s="185"/>
      <c r="I97" s="8"/>
      <c r="K97" s="169"/>
      <c r="L97" s="197"/>
      <c r="M97" s="128"/>
      <c r="N97" s="170"/>
      <c r="O97" s="161"/>
      <c r="P97" s="130"/>
      <c r="Q97" s="130"/>
    </row>
    <row r="98" spans="1:17">
      <c r="A98" s="179"/>
      <c r="B98" s="180"/>
      <c r="C98" s="181"/>
      <c r="D98" s="182"/>
      <c r="E98" s="183"/>
      <c r="F98" s="194"/>
      <c r="G98" s="125"/>
      <c r="H98" s="126"/>
      <c r="I98" s="8"/>
      <c r="K98" s="169"/>
      <c r="L98" s="197"/>
      <c r="M98" s="128"/>
      <c r="N98" s="170"/>
      <c r="O98" s="161"/>
      <c r="P98" s="130"/>
      <c r="Q98" s="130"/>
    </row>
    <row r="99" spans="1:17" ht="16.5" thickBot="1">
      <c r="A99" s="198" t="s">
        <v>79</v>
      </c>
      <c r="B99" s="199"/>
      <c r="C99" s="200"/>
      <c r="D99" s="97"/>
      <c r="E99" s="201">
        <f>SUM(E82:E98)</f>
        <v>0</v>
      </c>
      <c r="F99" s="202">
        <f>SUM(F82:F98)</f>
        <v>0</v>
      </c>
      <c r="G99" s="203"/>
      <c r="H99" s="204"/>
      <c r="I99" s="8"/>
      <c r="K99" s="171"/>
      <c r="L99" s="171"/>
      <c r="M99" s="171"/>
      <c r="N99" s="171"/>
      <c r="O99" s="171"/>
      <c r="P99" s="171"/>
      <c r="Q99" s="171"/>
    </row>
    <row r="100" spans="1:17">
      <c r="A100" s="205" t="s">
        <v>80</v>
      </c>
      <c r="B100" s="143"/>
      <c r="C100" s="206"/>
      <c r="D100" s="207" t="s">
        <v>81</v>
      </c>
      <c r="E100" s="122"/>
      <c r="F100" s="208" t="s">
        <v>82</v>
      </c>
      <c r="G100" s="209"/>
      <c r="H100" s="122"/>
      <c r="I100" s="8"/>
    </row>
    <row r="101" spans="1:17">
      <c r="A101" s="210"/>
      <c r="B101" s="211"/>
      <c r="C101" s="212"/>
      <c r="D101" s="213"/>
      <c r="E101" s="214"/>
      <c r="F101" s="215"/>
      <c r="G101" s="216"/>
      <c r="H101" s="217"/>
      <c r="I101" s="8"/>
    </row>
    <row r="102" spans="1:17">
      <c r="A102" s="218"/>
      <c r="B102" s="219"/>
      <c r="C102" s="212"/>
      <c r="D102" s="220"/>
      <c r="E102" s="221"/>
      <c r="F102" s="222"/>
      <c r="G102" s="223"/>
      <c r="H102" s="224"/>
      <c r="I102" s="8"/>
    </row>
    <row r="103" spans="1:17" ht="16.5" thickBot="1">
      <c r="A103" s="225"/>
      <c r="B103" s="226"/>
      <c r="C103" s="227"/>
      <c r="D103" s="228"/>
      <c r="E103" s="229"/>
      <c r="F103" s="228"/>
      <c r="G103" s="230"/>
      <c r="H103" s="229"/>
      <c r="I103" s="8"/>
    </row>
    <row r="104" spans="1:17">
      <c r="A104" s="231" t="s">
        <v>83</v>
      </c>
      <c r="B104" s="43" t="s">
        <v>84</v>
      </c>
      <c r="C104" s="44"/>
      <c r="D104" s="44"/>
      <c r="E104" s="44"/>
      <c r="F104" s="44"/>
      <c r="G104" s="44"/>
      <c r="H104" s="232"/>
      <c r="I104" s="8"/>
    </row>
    <row r="105" spans="1:17">
      <c r="A105" s="233" t="s">
        <v>85</v>
      </c>
      <c r="B105" s="233" t="s">
        <v>86</v>
      </c>
      <c r="C105" s="234" t="s">
        <v>87</v>
      </c>
      <c r="D105" s="235"/>
      <c r="E105" s="236" t="s">
        <v>88</v>
      </c>
      <c r="F105" s="234" t="s">
        <v>89</v>
      </c>
      <c r="G105" s="235"/>
      <c r="H105" s="237" t="s">
        <v>90</v>
      </c>
      <c r="I105" s="8"/>
    </row>
    <row r="106" spans="1:17">
      <c r="A106" s="238"/>
      <c r="B106" s="238"/>
      <c r="C106" s="239"/>
      <c r="D106" s="240"/>
      <c r="E106" s="241">
        <v>0</v>
      </c>
      <c r="F106" s="209"/>
      <c r="G106" s="242">
        <v>0</v>
      </c>
      <c r="H106" s="243"/>
      <c r="I106" s="8"/>
    </row>
    <row r="107" spans="1:17">
      <c r="A107" s="238"/>
      <c r="B107" s="238"/>
      <c r="C107" s="239"/>
      <c r="D107" s="240"/>
      <c r="E107" s="241">
        <v>0</v>
      </c>
      <c r="F107" s="209"/>
      <c r="G107" s="242">
        <v>0</v>
      </c>
      <c r="H107" s="243"/>
      <c r="I107" s="8"/>
    </row>
    <row r="108" spans="1:17">
      <c r="A108" s="238"/>
      <c r="B108" s="238"/>
      <c r="C108" s="239"/>
      <c r="D108" s="240"/>
      <c r="E108" s="241">
        <v>0</v>
      </c>
      <c r="F108" s="209"/>
      <c r="G108" s="242">
        <v>0</v>
      </c>
      <c r="H108" s="243"/>
      <c r="I108" s="8"/>
    </row>
    <row r="109" spans="1:17" ht="16.5" thickBot="1">
      <c r="A109" s="198" t="s">
        <v>79</v>
      </c>
      <c r="B109" s="244"/>
      <c r="C109" s="245">
        <f>SUM(C106:C108)</f>
        <v>0</v>
      </c>
      <c r="D109" s="246"/>
      <c r="E109" s="247">
        <f>SUM(E106:E108)</f>
        <v>0</v>
      </c>
      <c r="F109" s="97"/>
      <c r="G109" s="248"/>
      <c r="H109" s="248"/>
      <c r="I109" s="8"/>
    </row>
    <row r="110" spans="1:17">
      <c r="A110" s="231" t="s">
        <v>91</v>
      </c>
      <c r="B110" s="43" t="s">
        <v>92</v>
      </c>
      <c r="C110" s="249"/>
      <c r="D110" s="44"/>
      <c r="E110" s="44"/>
      <c r="F110" s="44"/>
      <c r="G110" s="44"/>
      <c r="H110" s="232"/>
      <c r="I110" s="8"/>
    </row>
    <row r="111" spans="1:17">
      <c r="A111" s="250" t="s">
        <v>75</v>
      </c>
      <c r="B111" s="251"/>
      <c r="C111" s="252" t="s">
        <v>93</v>
      </c>
      <c r="D111" s="250"/>
      <c r="E111" s="253" t="s">
        <v>94</v>
      </c>
      <c r="F111" s="254"/>
      <c r="G111" s="115"/>
      <c r="H111" s="251"/>
      <c r="I111" s="8"/>
    </row>
    <row r="112" spans="1:17">
      <c r="A112" s="255"/>
      <c r="B112" s="256"/>
      <c r="C112" s="257"/>
      <c r="D112" s="258"/>
      <c r="E112" s="259"/>
      <c r="F112" s="256"/>
      <c r="G112" s="209"/>
      <c r="H112" s="260"/>
      <c r="I112" s="8"/>
    </row>
    <row r="113" spans="1:9" ht="16.5" thickBot="1">
      <c r="A113" s="198" t="s">
        <v>79</v>
      </c>
      <c r="B113" s="97"/>
      <c r="C113" s="261"/>
      <c r="D113" s="97"/>
      <c r="E113" s="262">
        <f>SUM(E112:E112)</f>
        <v>0</v>
      </c>
      <c r="F113" s="97"/>
      <c r="G113" s="97"/>
      <c r="H113" s="248"/>
      <c r="I113" s="8"/>
    </row>
    <row r="114" spans="1:9">
      <c r="A114" s="231" t="s">
        <v>95</v>
      </c>
      <c r="B114" s="43" t="s">
        <v>96</v>
      </c>
      <c r="C114" s="249"/>
      <c r="D114" s="44"/>
      <c r="E114" s="44"/>
      <c r="F114" s="44"/>
      <c r="G114" s="44"/>
      <c r="H114" s="232"/>
      <c r="I114" s="8"/>
    </row>
    <row r="115" spans="1:9">
      <c r="A115" s="250" t="s">
        <v>75</v>
      </c>
      <c r="B115" s="263"/>
      <c r="C115" s="236" t="s">
        <v>97</v>
      </c>
      <c r="D115" s="264"/>
      <c r="E115" s="265" t="s">
        <v>98</v>
      </c>
      <c r="F115" s="236" t="s">
        <v>99</v>
      </c>
      <c r="G115" s="266"/>
      <c r="H115" s="236" t="s">
        <v>100</v>
      </c>
      <c r="I115" s="8"/>
    </row>
    <row r="116" spans="1:9">
      <c r="A116" s="267" t="str">
        <f>[1]APP!C52</f>
        <v>Cull cows</v>
      </c>
      <c r="B116" s="209"/>
      <c r="C116" s="268" t="str">
        <f>IF([1]APP!B52&gt;0,[1]APP!B52," ")</f>
        <v xml:space="preserve"> </v>
      </c>
      <c r="D116" s="209"/>
      <c r="E116" s="260" t="str">
        <f>IF([1]APP!B52&gt;0,[1]APP!C53," ")</f>
        <v xml:space="preserve"> </v>
      </c>
      <c r="F116" s="269" t="str">
        <f>IF([1]APP!B52&gt;0,[1]APP!E53,"  ")</f>
        <v xml:space="preserve">  </v>
      </c>
      <c r="G116" s="270"/>
      <c r="H116" s="270" t="str">
        <f>IF([1]APP!B52&gt;0,[1]APP!H52," ")</f>
        <v xml:space="preserve"> </v>
      </c>
      <c r="I116" s="8"/>
    </row>
    <row r="117" spans="1:9">
      <c r="A117" s="267" t="str">
        <f>[1]APP!C54</f>
        <v>Steer calves</v>
      </c>
      <c r="B117" s="209"/>
      <c r="C117" s="268" t="str">
        <f>IF([1]APP!B54&gt;0,[1]APP!B54," ")</f>
        <v xml:space="preserve"> </v>
      </c>
      <c r="D117" s="209"/>
      <c r="E117" s="260" t="str">
        <f>IF([1]APP!B54&gt;0,[1]APP!C55," ")</f>
        <v xml:space="preserve"> </v>
      </c>
      <c r="F117" s="269" t="str">
        <f>IF([1]APP!B54&gt;0,[1]APP!E55,"  ")</f>
        <v xml:space="preserve">  </v>
      </c>
      <c r="G117" s="270"/>
      <c r="H117" s="270" t="str">
        <f>IF([1]APP!B54&gt;0,[1]APP!H54," ")</f>
        <v xml:space="preserve"> </v>
      </c>
      <c r="I117" s="8"/>
    </row>
    <row r="118" spans="1:9">
      <c r="A118" s="267" t="str">
        <f>[1]APP!C56</f>
        <v>Heifer calves</v>
      </c>
      <c r="B118" s="209"/>
      <c r="C118" s="268" t="str">
        <f>IF([1]APP!B56&gt;0,[1]APP!B56," ")</f>
        <v xml:space="preserve"> </v>
      </c>
      <c r="D118" s="209"/>
      <c r="E118" s="260" t="str">
        <f>IF([1]APP!B56&gt;0,[1]APP!C57," ")</f>
        <v xml:space="preserve"> </v>
      </c>
      <c r="F118" s="269" t="str">
        <f>IF([1]APP!B56&gt;0,[1]APP!E57,"  ")</f>
        <v xml:space="preserve">  </v>
      </c>
      <c r="G118" s="270"/>
      <c r="H118" s="270" t="str">
        <f>IF([1]APP!B56&gt;0,[1]APP!H56," ")</f>
        <v xml:space="preserve"> </v>
      </c>
      <c r="I118" s="8"/>
    </row>
    <row r="119" spans="1:9">
      <c r="A119" s="267" t="str">
        <f>[1]APP!C58</f>
        <v>Late steers</v>
      </c>
      <c r="B119" s="209"/>
      <c r="C119" s="268" t="str">
        <f>IF([1]APP!B58&gt;0,[1]APP!B58," ")</f>
        <v xml:space="preserve"> </v>
      </c>
      <c r="D119" s="209"/>
      <c r="E119" s="260" t="str">
        <f>IF([1]APP!B58&gt;0,[1]APP!C59," ")</f>
        <v xml:space="preserve"> </v>
      </c>
      <c r="F119" s="269" t="str">
        <f>IF([1]APP!B58&gt;0,[1]APP!E59,"  ")</f>
        <v xml:space="preserve">  </v>
      </c>
      <c r="G119" s="270"/>
      <c r="H119" s="270" t="str">
        <f>IF([1]APP!B58&gt;0,[1]APP!H58," ")</f>
        <v xml:space="preserve"> </v>
      </c>
      <c r="I119" s="8"/>
    </row>
    <row r="120" spans="1:9">
      <c r="A120" s="267" t="str">
        <f>[1]APP!C60</f>
        <v>Late heifers</v>
      </c>
      <c r="B120" s="209"/>
      <c r="C120" s="268" t="str">
        <f>IF([1]APP!B60&gt;0,[1]APP!B60," ")</f>
        <v xml:space="preserve"> </v>
      </c>
      <c r="D120" s="209"/>
      <c r="E120" s="260" t="str">
        <f>IF([1]APP!B60&gt;0,[1]APP!C61," ")</f>
        <v xml:space="preserve"> </v>
      </c>
      <c r="F120" s="269" t="str">
        <f>IF([1]APP!B60&gt;0,[1]APP!E61,"  ")</f>
        <v xml:space="preserve">  </v>
      </c>
      <c r="G120" s="270"/>
      <c r="H120" s="270" t="str">
        <f>IF([1]APP!B60&gt;0,[1]APP!H60," ")</f>
        <v xml:space="preserve"> </v>
      </c>
      <c r="I120" s="8"/>
    </row>
    <row r="121" spans="1:9" ht="16.5" thickBot="1">
      <c r="A121" s="198" t="s">
        <v>79</v>
      </c>
      <c r="B121" s="97"/>
      <c r="C121" s="271">
        <f>SUM(C116:C120)</f>
        <v>0</v>
      </c>
      <c r="D121" s="97"/>
      <c r="E121" s="248"/>
      <c r="F121" s="272"/>
      <c r="G121" s="272"/>
      <c r="H121" s="272">
        <f>SUM(H116:H120)</f>
        <v>0</v>
      </c>
      <c r="I121" s="8"/>
    </row>
    <row r="122" spans="1:9">
      <c r="A122" s="231" t="s">
        <v>101</v>
      </c>
      <c r="B122" s="43" t="s">
        <v>102</v>
      </c>
      <c r="C122" s="44"/>
      <c r="D122" s="44"/>
      <c r="E122" s="44"/>
      <c r="F122" s="44"/>
      <c r="G122" s="44"/>
      <c r="H122" s="232"/>
      <c r="I122" s="8"/>
    </row>
    <row r="123" spans="1:9">
      <c r="A123" s="250" t="s">
        <v>75</v>
      </c>
      <c r="B123" s="253" t="s">
        <v>103</v>
      </c>
      <c r="C123" s="252" t="s">
        <v>104</v>
      </c>
      <c r="D123" s="236" t="s">
        <v>105</v>
      </c>
      <c r="E123" s="236" t="s">
        <v>98</v>
      </c>
      <c r="F123" s="236" t="s">
        <v>99</v>
      </c>
      <c r="G123" s="266"/>
      <c r="H123" s="236" t="s">
        <v>100</v>
      </c>
      <c r="I123" s="8"/>
    </row>
    <row r="124" spans="1:9">
      <c r="A124" s="267" t="str">
        <f>[1]APP!C42</f>
        <v>Bred Cows</v>
      </c>
      <c r="B124" s="209"/>
      <c r="C124" s="273" t="str">
        <f>IF([1]APP!B42&gt;0,[1]APP!E42," ")</f>
        <v xml:space="preserve"> </v>
      </c>
      <c r="D124" s="260" t="str">
        <f>IF([1]APP!B42&gt;0,[1]APP!B42," ")</f>
        <v xml:space="preserve"> </v>
      </c>
      <c r="E124" s="260"/>
      <c r="F124" s="274" t="str">
        <f>IF([1]APP!B42&gt;0,[1]APP!C43," ")</f>
        <v xml:space="preserve"> </v>
      </c>
      <c r="G124" s="270"/>
      <c r="H124" s="270" t="str">
        <f>IF([1]APP!B42&gt;0,[1]APP!H42," ")</f>
        <v xml:space="preserve"> </v>
      </c>
      <c r="I124" s="8"/>
    </row>
    <row r="125" spans="1:9">
      <c r="A125" s="267" t="str">
        <f>[1]APP!C44</f>
        <v>Bred Heifers</v>
      </c>
      <c r="B125" s="209"/>
      <c r="C125" s="273" t="str">
        <f>IF([1]APP!B44&gt;0,[1]APP!E44," ")</f>
        <v xml:space="preserve"> </v>
      </c>
      <c r="D125" s="260" t="str">
        <f>IF([1]APP!B44&gt;0,[1]APP!B44," ")</f>
        <v xml:space="preserve"> </v>
      </c>
      <c r="E125" s="260"/>
      <c r="F125" s="274" t="str">
        <f>IF([1]APP!B44&gt;0,[1]APP!C45," ")</f>
        <v xml:space="preserve"> </v>
      </c>
      <c r="G125" s="270"/>
      <c r="H125" s="270" t="str">
        <f>IF([1]APP!B44&gt;0,[1]APP!H44," ")</f>
        <v xml:space="preserve"> </v>
      </c>
      <c r="I125" s="8"/>
    </row>
    <row r="126" spans="1:9">
      <c r="A126" s="267" t="str">
        <f>[1]APP!C46</f>
        <v>Replacement Heifers</v>
      </c>
      <c r="B126" s="209"/>
      <c r="C126" s="273" t="str">
        <f>IF([1]APP!B46&gt;0,[1]APP!E46," ")</f>
        <v xml:space="preserve"> </v>
      </c>
      <c r="D126" s="260" t="str">
        <f>IF([1]APP!B46&gt;0,[1]APP!B46," ")</f>
        <v xml:space="preserve"> </v>
      </c>
      <c r="E126" s="260"/>
      <c r="F126" s="274" t="str">
        <f>IF([1]APP!B46&gt;0,[1]APP!C47," ")</f>
        <v xml:space="preserve"> </v>
      </c>
      <c r="G126" s="270"/>
      <c r="H126" s="270" t="str">
        <f>IF([1]APP!B46&gt;0,[1]APP!H46," ")</f>
        <v xml:space="preserve"> </v>
      </c>
      <c r="I126" s="8"/>
    </row>
    <row r="127" spans="1:9">
      <c r="A127" s="267" t="str">
        <f>[1]APP!C48</f>
        <v>Herd Bulls</v>
      </c>
      <c r="B127" s="209"/>
      <c r="C127" s="273" t="str">
        <f>IF([1]APP!B48&gt;0,[1]APP!E48," ")</f>
        <v xml:space="preserve"> </v>
      </c>
      <c r="D127" s="260" t="str">
        <f>IF([1]APP!B48&gt;0,[1]APP!B48," ")</f>
        <v xml:space="preserve"> </v>
      </c>
      <c r="E127" s="260"/>
      <c r="F127" s="274" t="str">
        <f>IF([1]APP!B48&gt;0,[1]APP!C49," ")</f>
        <v xml:space="preserve"> </v>
      </c>
      <c r="G127" s="270"/>
      <c r="H127" s="270" t="str">
        <f>IF([1]APP!B48&gt;0,[1]APP!H48," ")</f>
        <v xml:space="preserve"> </v>
      </c>
      <c r="I127" s="8"/>
    </row>
    <row r="128" spans="1:9">
      <c r="A128" s="267" t="str">
        <f>[1]APP!C50</f>
        <v>Bull - other</v>
      </c>
      <c r="B128" s="209"/>
      <c r="C128" s="273" t="str">
        <f>IF([1]APP!B50&gt;0,[1]APP!E50," ")</f>
        <v xml:space="preserve"> </v>
      </c>
      <c r="D128" s="260" t="str">
        <f>IF([1]APP!B50&gt;0,[1]APP!B50," ")</f>
        <v xml:space="preserve"> </v>
      </c>
      <c r="E128" s="260"/>
      <c r="F128" s="274" t="str">
        <f>IF([1]APP!B50&gt;0,[1]APP!C51," ")</f>
        <v xml:space="preserve"> </v>
      </c>
      <c r="G128" s="270"/>
      <c r="H128" s="270" t="str">
        <f>IF([1]APP!B50&gt;0,[1]APP!H50," ")</f>
        <v xml:space="preserve"> </v>
      </c>
      <c r="I128" s="8"/>
    </row>
    <row r="129" spans="1:9" ht="16.5" thickBot="1">
      <c r="A129" s="198" t="s">
        <v>79</v>
      </c>
      <c r="B129" s="97"/>
      <c r="C129" s="275"/>
      <c r="D129" s="272">
        <f>SUM(D124:D128)</f>
        <v>0</v>
      </c>
      <c r="E129" s="248"/>
      <c r="F129" s="276"/>
      <c r="G129" s="272"/>
      <c r="H129" s="272">
        <f>SUM(H124:H128)</f>
        <v>0</v>
      </c>
      <c r="I129" s="8"/>
    </row>
    <row r="130" spans="1:9">
      <c r="A130" s="231" t="s">
        <v>106</v>
      </c>
      <c r="B130" s="277" t="s">
        <v>107</v>
      </c>
      <c r="C130" s="278"/>
      <c r="D130" s="279"/>
      <c r="E130" s="280" t="s">
        <v>108</v>
      </c>
      <c r="F130" s="281"/>
      <c r="G130" s="282"/>
      <c r="H130" s="283" t="s">
        <v>109</v>
      </c>
      <c r="I130" s="8"/>
    </row>
    <row r="131" spans="1:9">
      <c r="A131" s="284" t="s">
        <v>110</v>
      </c>
      <c r="B131" s="284" t="s">
        <v>111</v>
      </c>
      <c r="C131" s="250" t="s">
        <v>112</v>
      </c>
      <c r="D131" s="263"/>
      <c r="E131" s="285" t="s">
        <v>113</v>
      </c>
      <c r="F131" s="285" t="s">
        <v>76</v>
      </c>
      <c r="G131" s="286" t="s">
        <v>114</v>
      </c>
      <c r="H131" s="287" t="s">
        <v>115</v>
      </c>
      <c r="I131" s="8"/>
    </row>
    <row r="132" spans="1:9">
      <c r="A132" s="288" t="str">
        <f>[1]APP!B65</f>
        <v>WHEAT</v>
      </c>
      <c r="B132" s="289">
        <f>[1]APP!C70</f>
        <v>0</v>
      </c>
      <c r="C132" s="48">
        <f>[1]APP!H70</f>
        <v>0</v>
      </c>
      <c r="D132" s="290"/>
      <c r="E132" s="291" t="str">
        <f>[1]APP!B122</f>
        <v xml:space="preserve">WHEAT </v>
      </c>
      <c r="F132" s="270">
        <f>[1]APP!C126</f>
        <v>0</v>
      </c>
      <c r="G132" s="292">
        <v>1</v>
      </c>
      <c r="H132" s="270">
        <f>[1]APP!H131</f>
        <v>0</v>
      </c>
      <c r="I132" s="8"/>
    </row>
    <row r="133" spans="1:9">
      <c r="A133" s="288"/>
      <c r="B133" s="289"/>
      <c r="C133" s="48"/>
      <c r="D133" s="293"/>
      <c r="E133" s="291"/>
      <c r="F133" s="260"/>
      <c r="G133" s="292"/>
      <c r="H133" s="270">
        <f>[1]APP!H139</f>
        <v>0</v>
      </c>
      <c r="I133" s="8"/>
    </row>
    <row r="134" spans="1:9">
      <c r="A134" s="288" t="str">
        <f>[1]APP!B72</f>
        <v>PROSO MILLET</v>
      </c>
      <c r="B134" s="289">
        <f>[1]APP!C76</f>
        <v>0</v>
      </c>
      <c r="C134" s="48">
        <f>[1]APP!H76</f>
        <v>0</v>
      </c>
      <c r="D134" s="260"/>
      <c r="E134" s="291"/>
      <c r="F134" s="260"/>
      <c r="G134" s="292"/>
      <c r="H134" s="270">
        <f>[1]APP!H147</f>
        <v>0</v>
      </c>
      <c r="I134" s="8"/>
    </row>
    <row r="135" spans="1:9">
      <c r="A135" s="294" t="str">
        <f>[1]APP!B84</f>
        <v>Other</v>
      </c>
      <c r="B135" s="289">
        <f>[1]APP!C88</f>
        <v>0</v>
      </c>
      <c r="C135" s="48">
        <f>SUM([1]APP!H85:H87)</f>
        <v>0</v>
      </c>
      <c r="D135" s="260"/>
      <c r="E135" s="291"/>
      <c r="F135" s="260"/>
      <c r="G135" s="292"/>
      <c r="H135" s="270">
        <f>[1]APP!H161</f>
        <v>0</v>
      </c>
      <c r="I135" s="8"/>
    </row>
    <row r="136" spans="1:9">
      <c r="A136" s="288" t="str">
        <f>[1]APP!B78</f>
        <v>CORN</v>
      </c>
      <c r="B136" s="289">
        <f>[1]APP!C82</f>
        <v>0</v>
      </c>
      <c r="C136" s="48">
        <f>[1]APP!H82</f>
        <v>0</v>
      </c>
      <c r="D136" s="260"/>
      <c r="E136" s="291"/>
      <c r="F136" s="260"/>
      <c r="G136" s="260"/>
      <c r="H136" s="270"/>
      <c r="I136" s="8"/>
    </row>
    <row r="137" spans="1:9">
      <c r="A137" s="288" t="str">
        <f>[1]APP!B94</f>
        <v>Millet Hay</v>
      </c>
      <c r="B137" s="295">
        <f>[1]APP!C98</f>
        <v>0</v>
      </c>
      <c r="C137" s="48">
        <f>[1]APP!H98</f>
        <v>0</v>
      </c>
      <c r="D137" s="296"/>
      <c r="E137" s="291"/>
      <c r="F137" s="260"/>
      <c r="G137" s="260"/>
      <c r="H137" s="270"/>
      <c r="I137" s="8"/>
    </row>
    <row r="138" spans="1:9">
      <c r="A138" s="288" t="str">
        <f>[1]APP!B100</f>
        <v>Alfalfa Hay</v>
      </c>
      <c r="B138" s="295">
        <f>[1]APP!C104</f>
        <v>0</v>
      </c>
      <c r="C138" s="48">
        <f>[1]APP!H104</f>
        <v>0</v>
      </c>
      <c r="D138" s="296"/>
      <c r="E138" s="297"/>
      <c r="F138" s="260"/>
      <c r="G138" s="260"/>
      <c r="H138" s="270"/>
      <c r="I138" s="8"/>
    </row>
    <row r="139" spans="1:9">
      <c r="A139" s="288" t="str">
        <f>[1]APP!B106</f>
        <v>Grass Hay</v>
      </c>
      <c r="B139" s="295">
        <f>[1]APP!C110</f>
        <v>0</v>
      </c>
      <c r="C139" s="48">
        <f>[1]APP!H110</f>
        <v>0</v>
      </c>
      <c r="D139" s="296"/>
      <c r="E139" s="297"/>
      <c r="F139" s="260"/>
      <c r="G139" s="260"/>
      <c r="H139" s="270"/>
      <c r="I139" s="8"/>
    </row>
    <row r="140" spans="1:9">
      <c r="A140" s="288" t="str">
        <f>[1]APP!B112</f>
        <v>Other Hay</v>
      </c>
      <c r="B140" s="295">
        <f>[1]APP!C116</f>
        <v>0</v>
      </c>
      <c r="C140" s="48">
        <f>[1]APP!H116</f>
        <v>0</v>
      </c>
      <c r="D140" s="260"/>
      <c r="E140" s="291"/>
      <c r="F140" s="298"/>
      <c r="G140" s="260"/>
      <c r="H140" s="270"/>
      <c r="I140" s="8"/>
    </row>
    <row r="141" spans="1:9" ht="16.5" thickBot="1">
      <c r="A141" s="299" t="s">
        <v>116</v>
      </c>
      <c r="B141" s="248"/>
      <c r="C141" s="300">
        <f>SUM(C132:C140)</f>
        <v>0</v>
      </c>
      <c r="D141" s="272"/>
      <c r="E141" s="301"/>
      <c r="F141" s="248"/>
      <c r="G141" s="272"/>
      <c r="H141" s="272">
        <f>SUM(H132:H140)</f>
        <v>0</v>
      </c>
      <c r="I141" s="8"/>
    </row>
    <row r="142" spans="1:9">
      <c r="A142" s="231" t="s">
        <v>117</v>
      </c>
      <c r="B142" s="43" t="s">
        <v>118</v>
      </c>
      <c r="C142" s="249"/>
      <c r="D142" s="44"/>
      <c r="E142" s="44"/>
      <c r="F142" s="44"/>
      <c r="G142" s="44"/>
      <c r="H142" s="232"/>
      <c r="I142" s="8"/>
    </row>
    <row r="143" spans="1:9" ht="16.5" thickBot="1">
      <c r="A143" s="284" t="s">
        <v>119</v>
      </c>
      <c r="B143" s="284" t="s">
        <v>120</v>
      </c>
      <c r="C143" s="284" t="s">
        <v>121</v>
      </c>
      <c r="D143" s="252" t="s">
        <v>122</v>
      </c>
      <c r="E143" s="236" t="s">
        <v>97</v>
      </c>
      <c r="F143" s="234" t="s">
        <v>75</v>
      </c>
      <c r="G143" s="235"/>
      <c r="H143" s="236" t="s">
        <v>100</v>
      </c>
      <c r="I143" s="8"/>
    </row>
    <row r="144" spans="1:9" ht="16.5" thickBot="1">
      <c r="A144" s="302" t="s">
        <v>123</v>
      </c>
      <c r="B144" s="303" t="str">
        <f>[1]APP!H191</f>
        <v>[date of inspection]</v>
      </c>
      <c r="C144" s="260" t="s">
        <v>124</v>
      </c>
      <c r="D144" s="260"/>
      <c r="E144" s="260"/>
      <c r="F144" s="209"/>
      <c r="G144" s="270"/>
      <c r="H144" s="270">
        <f>[1]APP!H256</f>
        <v>0</v>
      </c>
      <c r="I144" s="8"/>
    </row>
    <row r="145" spans="1:9">
      <c r="A145" s="304"/>
      <c r="B145" s="260"/>
      <c r="C145" s="260"/>
      <c r="D145" s="260"/>
      <c r="E145" s="260"/>
      <c r="F145" s="209"/>
      <c r="G145" s="270"/>
      <c r="H145" s="260"/>
      <c r="I145" s="8"/>
    </row>
    <row r="146" spans="1:9">
      <c r="A146" s="305" t="s">
        <v>79</v>
      </c>
      <c r="B146" s="260"/>
      <c r="C146" s="260"/>
      <c r="D146" s="260"/>
      <c r="E146" s="260"/>
      <c r="F146" s="209"/>
      <c r="G146" s="270"/>
      <c r="H146" s="270">
        <f>SUM(H144:H145)</f>
        <v>0</v>
      </c>
      <c r="I146" s="8"/>
    </row>
    <row r="147" spans="1:9">
      <c r="A147" s="8"/>
      <c r="B147" s="306" t="s">
        <v>125</v>
      </c>
      <c r="C147" s="307" t="e">
        <f>$H$66/$C$68</f>
        <v>#DIV/0!</v>
      </c>
      <c r="D147" s="308"/>
      <c r="E147" s="306" t="s">
        <v>126</v>
      </c>
      <c r="F147" s="309">
        <f>$C$38/$H$38</f>
        <v>0</v>
      </c>
      <c r="G147" s="76" t="s">
        <v>127</v>
      </c>
      <c r="H147" s="8"/>
      <c r="I147" s="8"/>
    </row>
  </sheetData>
  <sheetProtection sheet="1"/>
  <mergeCells count="13">
    <mergeCell ref="G98:H98"/>
    <mergeCell ref="C106:D106"/>
    <mergeCell ref="C107:D107"/>
    <mergeCell ref="C108:D108"/>
    <mergeCell ref="C109:D109"/>
    <mergeCell ref="B130:D130"/>
    <mergeCell ref="E130:F130"/>
    <mergeCell ref="G82:H82"/>
    <mergeCell ref="G93:H93"/>
    <mergeCell ref="G94:H94"/>
    <mergeCell ref="G95:H95"/>
    <mergeCell ref="G96:H96"/>
    <mergeCell ref="G97:H97"/>
  </mergeCells>
  <printOptions horizontalCentered="1" gridLinesSet="0"/>
  <pageMargins left="0.5" right="0.5" top="0.5" bottom="0.1" header="0.75" footer="0.25"/>
  <pageSetup scale="60" fitToHeight="2" orientation="portrait" r:id="rId1"/>
  <headerFooter alignWithMargins="0">
    <oddFooter>&amp;L&amp;"Arial,Regular"&amp;7F:/&amp;F&amp;R&amp;"Arial,Regular"&amp;8 p. &amp;P of &amp;N</oddFooter>
  </headerFooter>
  <rowBreaks count="1" manualBreakCount="1">
    <brk id="7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P307"/>
  <sheetViews>
    <sheetView showGridLines="0" tabSelected="1" view="pageBreakPreview" zoomScale="60" zoomScaleNormal="60" workbookViewId="0">
      <pane xSplit="1" ySplit="1" topLeftCell="B42" activePane="bottomRight" state="frozen"/>
      <selection activeCell="H192" sqref="H192"/>
      <selection pane="topRight" activeCell="H192" sqref="H192"/>
      <selection pane="bottomLeft" activeCell="H192" sqref="H192"/>
      <selection pane="bottomRight" activeCell="C8" sqref="C8"/>
    </sheetView>
  </sheetViews>
  <sheetFormatPr defaultColWidth="9.77734375" defaultRowHeight="15.75"/>
  <cols>
    <col min="1" max="1" width="40.77734375" style="316" customWidth="1"/>
    <col min="2" max="2" width="13.77734375" style="316" customWidth="1"/>
    <col min="3" max="7" width="12.77734375" style="316" customWidth="1"/>
    <col min="8" max="8" width="13.6640625" style="316" customWidth="1"/>
    <col min="9" max="12" width="12.77734375" style="316" customWidth="1"/>
    <col min="13" max="13" width="14.33203125" style="316" customWidth="1"/>
    <col min="14" max="14" width="2.77734375" style="316" customWidth="1"/>
    <col min="15" max="15" width="12.77734375" style="316" customWidth="1"/>
    <col min="16" max="16384" width="9.77734375" style="316"/>
  </cols>
  <sheetData>
    <row r="1" spans="1:15" ht="22.15" customHeight="1" thickBot="1">
      <c r="A1" s="310"/>
      <c r="B1" s="311">
        <f>DATE(2022,1,15)</f>
        <v>44576</v>
      </c>
      <c r="C1" s="312">
        <f t="shared" ref="C1:M1" si="0">B1+31</f>
        <v>44607</v>
      </c>
      <c r="D1" s="312">
        <f t="shared" si="0"/>
        <v>44638</v>
      </c>
      <c r="E1" s="312">
        <f t="shared" si="0"/>
        <v>44669</v>
      </c>
      <c r="F1" s="312">
        <f t="shared" si="0"/>
        <v>44700</v>
      </c>
      <c r="G1" s="312">
        <f t="shared" si="0"/>
        <v>44731</v>
      </c>
      <c r="H1" s="313">
        <f t="shared" si="0"/>
        <v>44762</v>
      </c>
      <c r="I1" s="312">
        <f t="shared" si="0"/>
        <v>44793</v>
      </c>
      <c r="J1" s="312">
        <f t="shared" si="0"/>
        <v>44824</v>
      </c>
      <c r="K1" s="312">
        <f t="shared" si="0"/>
        <v>44855</v>
      </c>
      <c r="L1" s="312">
        <f t="shared" si="0"/>
        <v>44886</v>
      </c>
      <c r="M1" s="312">
        <f t="shared" si="0"/>
        <v>44917</v>
      </c>
      <c r="N1" s="314"/>
      <c r="O1" s="315" t="s">
        <v>128</v>
      </c>
    </row>
    <row r="2" spans="1:15" ht="20.100000000000001" customHeight="1">
      <c r="A2" s="317" t="s">
        <v>129</v>
      </c>
      <c r="B2" s="318"/>
      <c r="C2" s="318"/>
      <c r="D2" s="318"/>
      <c r="E2" s="318"/>
      <c r="F2" s="318"/>
      <c r="G2" s="318"/>
      <c r="H2" s="319"/>
      <c r="I2" s="318"/>
      <c r="J2" s="318"/>
      <c r="K2" s="318"/>
      <c r="L2" s="318"/>
      <c r="M2" s="318"/>
      <c r="N2" s="320"/>
      <c r="O2" s="321">
        <f t="shared" ref="O2:O17" si="1">SUM(B2:M2)</f>
        <v>0</v>
      </c>
    </row>
    <row r="3" spans="1:15" ht="20.100000000000001" customHeight="1">
      <c r="A3" s="322" t="s">
        <v>130</v>
      </c>
      <c r="B3" s="323"/>
      <c r="C3" s="324"/>
      <c r="D3" s="324"/>
      <c r="E3" s="324"/>
      <c r="F3" s="323"/>
      <c r="G3" s="324"/>
      <c r="H3" s="324"/>
      <c r="I3" s="324"/>
      <c r="J3" s="324"/>
      <c r="K3" s="324"/>
      <c r="L3" s="324"/>
      <c r="M3" s="324"/>
      <c r="N3" s="320"/>
      <c r="O3" s="321">
        <f t="shared" si="1"/>
        <v>0</v>
      </c>
    </row>
    <row r="4" spans="1:15" ht="20.100000000000001" customHeight="1">
      <c r="A4" s="322" t="s">
        <v>131</v>
      </c>
      <c r="B4" s="318"/>
      <c r="C4" s="318"/>
      <c r="D4" s="318"/>
      <c r="E4" s="318"/>
      <c r="F4" s="318"/>
      <c r="G4" s="318"/>
      <c r="H4" s="325"/>
      <c r="I4" s="318"/>
      <c r="J4" s="318"/>
      <c r="K4" s="318"/>
      <c r="L4" s="326"/>
      <c r="M4" s="318"/>
      <c r="N4" s="320"/>
      <c r="O4" s="321">
        <f t="shared" si="1"/>
        <v>0</v>
      </c>
    </row>
    <row r="5" spans="1:15" ht="20.100000000000001" customHeight="1">
      <c r="A5" s="322" t="s">
        <v>132</v>
      </c>
      <c r="B5" s="318"/>
      <c r="C5" s="318"/>
      <c r="D5" s="318"/>
      <c r="E5" s="318"/>
      <c r="F5" s="318"/>
      <c r="G5" s="318"/>
      <c r="H5" s="319"/>
      <c r="I5" s="318"/>
      <c r="J5" s="318"/>
      <c r="K5" s="318"/>
      <c r="L5" s="318"/>
      <c r="M5" s="318"/>
      <c r="N5" s="320"/>
      <c r="O5" s="321">
        <f t="shared" si="1"/>
        <v>0</v>
      </c>
    </row>
    <row r="6" spans="1:15" ht="20.100000000000001" customHeight="1">
      <c r="A6" s="322" t="s">
        <v>133</v>
      </c>
      <c r="B6" s="318"/>
      <c r="C6" s="318"/>
      <c r="D6" s="318"/>
      <c r="E6" s="318"/>
      <c r="F6" s="318"/>
      <c r="G6" s="318"/>
      <c r="H6" s="319"/>
      <c r="I6" s="318"/>
      <c r="J6" s="318"/>
      <c r="K6" s="318"/>
      <c r="L6" s="318"/>
      <c r="M6" s="318"/>
      <c r="N6" s="320"/>
      <c r="O6" s="321">
        <f t="shared" si="1"/>
        <v>0</v>
      </c>
    </row>
    <row r="7" spans="1:15" ht="20.100000000000001" customHeight="1">
      <c r="A7" s="322" t="s">
        <v>134</v>
      </c>
      <c r="B7" s="318"/>
      <c r="C7" s="318"/>
      <c r="D7" s="318"/>
      <c r="E7" s="318"/>
      <c r="F7" s="318"/>
      <c r="G7" s="318"/>
      <c r="H7" s="319"/>
      <c r="I7" s="318"/>
      <c r="J7" s="318"/>
      <c r="K7" s="318"/>
      <c r="L7" s="318"/>
      <c r="M7" s="318"/>
      <c r="N7" s="320"/>
      <c r="O7" s="321">
        <f t="shared" si="1"/>
        <v>0</v>
      </c>
    </row>
    <row r="8" spans="1:15" ht="20.100000000000001" customHeight="1">
      <c r="A8" s="322" t="s">
        <v>135</v>
      </c>
      <c r="B8" s="318"/>
      <c r="C8" s="318"/>
      <c r="D8" s="318"/>
      <c r="E8" s="318"/>
      <c r="F8" s="318"/>
      <c r="G8" s="318"/>
      <c r="H8" s="319"/>
      <c r="I8" s="318"/>
      <c r="J8" s="318"/>
      <c r="K8" s="318"/>
      <c r="L8" s="318"/>
      <c r="M8" s="318"/>
      <c r="N8" s="320"/>
      <c r="O8" s="321">
        <f t="shared" si="1"/>
        <v>0</v>
      </c>
    </row>
    <row r="9" spans="1:15" ht="20.100000000000001" customHeight="1">
      <c r="A9" s="327" t="s">
        <v>136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0"/>
      <c r="O9" s="321">
        <f t="shared" si="1"/>
        <v>0</v>
      </c>
    </row>
    <row r="10" spans="1:15" ht="20.100000000000001" customHeight="1">
      <c r="A10" s="329" t="s">
        <v>137</v>
      </c>
      <c r="B10" s="330"/>
      <c r="C10" s="330"/>
      <c r="D10" s="330"/>
      <c r="E10" s="330"/>
      <c r="F10" s="330"/>
      <c r="G10" s="330"/>
      <c r="H10" s="331"/>
      <c r="I10" s="330"/>
      <c r="J10" s="330"/>
      <c r="K10" s="330"/>
      <c r="L10" s="330"/>
      <c r="M10" s="330"/>
      <c r="N10" s="332"/>
      <c r="O10" s="333">
        <f t="shared" si="1"/>
        <v>0</v>
      </c>
    </row>
    <row r="11" spans="1:15" ht="20.100000000000001" customHeight="1">
      <c r="A11" s="334" t="s">
        <v>138</v>
      </c>
      <c r="B11" s="335"/>
      <c r="C11" s="335"/>
      <c r="D11" s="335"/>
      <c r="E11" s="335"/>
      <c r="F11" s="335"/>
      <c r="G11" s="335"/>
      <c r="H11" s="336"/>
      <c r="I11" s="335"/>
      <c r="J11" s="335"/>
      <c r="K11" s="335"/>
      <c r="L11" s="335"/>
      <c r="M11" s="335"/>
      <c r="N11" s="337"/>
      <c r="O11" s="333">
        <f t="shared" si="1"/>
        <v>0</v>
      </c>
    </row>
    <row r="12" spans="1:15" ht="20.100000000000001" customHeight="1">
      <c r="A12" s="334" t="s">
        <v>139</v>
      </c>
      <c r="B12" s="335"/>
      <c r="C12" s="335"/>
      <c r="D12" s="335"/>
      <c r="E12" s="335"/>
      <c r="F12" s="335"/>
      <c r="G12" s="335"/>
      <c r="H12" s="336"/>
      <c r="I12" s="335"/>
      <c r="J12" s="335"/>
      <c r="K12" s="335"/>
      <c r="L12" s="335"/>
      <c r="M12" s="335"/>
      <c r="N12" s="337"/>
      <c r="O12" s="333">
        <f t="shared" si="1"/>
        <v>0</v>
      </c>
    </row>
    <row r="13" spans="1:15" ht="20.100000000000001" customHeight="1">
      <c r="A13" s="338"/>
      <c r="B13" s="339"/>
      <c r="C13" s="339"/>
      <c r="D13" s="339"/>
      <c r="E13" s="339"/>
      <c r="F13" s="339"/>
      <c r="G13" s="339"/>
      <c r="H13" s="340"/>
      <c r="I13" s="339"/>
      <c r="J13" s="339"/>
      <c r="K13" s="339"/>
      <c r="L13" s="339"/>
      <c r="M13" s="339"/>
      <c r="N13" s="341"/>
      <c r="O13" s="342">
        <f t="shared" si="1"/>
        <v>0</v>
      </c>
    </row>
    <row r="14" spans="1:15" ht="20.100000000000001" customHeight="1">
      <c r="A14" s="343" t="s">
        <v>140</v>
      </c>
      <c r="B14" s="328"/>
      <c r="C14" s="328"/>
      <c r="D14" s="328"/>
      <c r="E14" s="328"/>
      <c r="F14" s="328"/>
      <c r="G14" s="328"/>
      <c r="H14" s="344"/>
      <c r="I14" s="328"/>
      <c r="J14" s="328"/>
      <c r="K14" s="328"/>
      <c r="L14" s="328"/>
      <c r="M14" s="328"/>
      <c r="N14" s="345"/>
      <c r="O14" s="346">
        <f t="shared" si="1"/>
        <v>0</v>
      </c>
    </row>
    <row r="15" spans="1:15" ht="20.100000000000001" customHeight="1">
      <c r="A15" s="347" t="s">
        <v>141</v>
      </c>
      <c r="B15" s="348"/>
      <c r="C15" s="349"/>
      <c r="D15" s="350"/>
      <c r="E15" s="350"/>
      <c r="F15" s="350"/>
      <c r="G15" s="350"/>
      <c r="H15" s="350"/>
      <c r="I15" s="350"/>
      <c r="J15" s="350"/>
      <c r="K15" s="344"/>
      <c r="L15" s="344"/>
      <c r="M15" s="351"/>
      <c r="N15" s="352"/>
      <c r="O15" s="353">
        <f t="shared" si="1"/>
        <v>0</v>
      </c>
    </row>
    <row r="16" spans="1:15" ht="20.100000000000001" customHeight="1">
      <c r="A16" s="354" t="s">
        <v>142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55"/>
      <c r="O16" s="356">
        <f t="shared" si="1"/>
        <v>0</v>
      </c>
    </row>
    <row r="17" spans="1:15" ht="20.100000000000001" customHeight="1" thickBot="1">
      <c r="A17" s="357" t="s">
        <v>143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20"/>
      <c r="O17" s="321">
        <f t="shared" si="1"/>
        <v>0</v>
      </c>
    </row>
    <row r="18" spans="1:15" ht="22.15" customHeight="1" thickBot="1">
      <c r="A18" s="358" t="s">
        <v>144</v>
      </c>
      <c r="B18" s="359">
        <f>SUM(B2:B17)</f>
        <v>0</v>
      </c>
      <c r="C18" s="359">
        <f t="shared" ref="C18:M18" si="2">SUM(C2:C17)</f>
        <v>0</v>
      </c>
      <c r="D18" s="359">
        <f t="shared" si="2"/>
        <v>0</v>
      </c>
      <c r="E18" s="359">
        <f t="shared" si="2"/>
        <v>0</v>
      </c>
      <c r="F18" s="359">
        <f t="shared" si="2"/>
        <v>0</v>
      </c>
      <c r="G18" s="359">
        <f t="shared" si="2"/>
        <v>0</v>
      </c>
      <c r="H18" s="360">
        <f t="shared" si="2"/>
        <v>0</v>
      </c>
      <c r="I18" s="359">
        <f t="shared" si="2"/>
        <v>0</v>
      </c>
      <c r="J18" s="359">
        <f t="shared" si="2"/>
        <v>0</v>
      </c>
      <c r="K18" s="359">
        <f t="shared" si="2"/>
        <v>0</v>
      </c>
      <c r="L18" s="359">
        <f t="shared" si="2"/>
        <v>0</v>
      </c>
      <c r="M18" s="359">
        <f t="shared" si="2"/>
        <v>0</v>
      </c>
      <c r="N18" s="361"/>
      <c r="O18" s="362">
        <f>SUM(B18:M18)</f>
        <v>0</v>
      </c>
    </row>
    <row r="19" spans="1:15" ht="20.100000000000001" customHeight="1">
      <c r="A19" s="363" t="s">
        <v>145</v>
      </c>
      <c r="B19" s="364"/>
      <c r="C19" s="364"/>
      <c r="D19" s="364"/>
      <c r="E19" s="364"/>
      <c r="F19" s="364"/>
      <c r="G19" s="364"/>
      <c r="H19" s="365"/>
      <c r="I19" s="364"/>
      <c r="J19" s="364"/>
      <c r="K19" s="364"/>
      <c r="L19" s="364"/>
      <c r="M19" s="364"/>
      <c r="N19" s="366"/>
      <c r="O19" s="367"/>
    </row>
    <row r="20" spans="1:15" ht="20.100000000000001" customHeight="1">
      <c r="A20" s="368" t="s">
        <v>146</v>
      </c>
      <c r="B20" s="369"/>
      <c r="C20" s="369"/>
      <c r="D20" s="369"/>
      <c r="E20" s="369"/>
      <c r="F20" s="369"/>
      <c r="G20" s="369"/>
      <c r="H20" s="370"/>
      <c r="I20" s="369"/>
      <c r="J20" s="369"/>
      <c r="K20" s="369"/>
      <c r="L20" s="371"/>
      <c r="M20" s="369"/>
      <c r="N20" s="372"/>
      <c r="O20" s="373">
        <f t="shared" ref="O20:O25" si="3">SUM(B20:M20)</f>
        <v>0</v>
      </c>
    </row>
    <row r="21" spans="1:15" ht="20.100000000000001" customHeight="1">
      <c r="A21" s="374"/>
      <c r="B21" s="318"/>
      <c r="C21" s="318"/>
      <c r="D21" s="318"/>
      <c r="E21" s="318"/>
      <c r="F21" s="318"/>
      <c r="G21" s="318"/>
      <c r="H21" s="319"/>
      <c r="I21" s="318"/>
      <c r="J21" s="318"/>
      <c r="K21" s="318"/>
      <c r="L21" s="318"/>
      <c r="M21" s="318"/>
      <c r="N21" s="375"/>
      <c r="O21" s="321">
        <f t="shared" si="3"/>
        <v>0</v>
      </c>
    </row>
    <row r="22" spans="1:15" ht="20.100000000000001" customHeight="1">
      <c r="A22" s="374"/>
      <c r="B22" s="318"/>
      <c r="C22" s="318"/>
      <c r="D22" s="318"/>
      <c r="E22" s="318"/>
      <c r="F22" s="318"/>
      <c r="G22" s="318"/>
      <c r="H22" s="319"/>
      <c r="I22" s="318"/>
      <c r="J22" s="318"/>
      <c r="K22" s="318"/>
      <c r="L22" s="318"/>
      <c r="M22" s="318"/>
      <c r="N22" s="375"/>
      <c r="O22" s="321">
        <f t="shared" si="3"/>
        <v>0</v>
      </c>
    </row>
    <row r="23" spans="1:15" ht="20.100000000000001" customHeight="1" thickBot="1">
      <c r="A23" s="376" t="s">
        <v>147</v>
      </c>
      <c r="B23" s="377"/>
      <c r="C23" s="378"/>
      <c r="D23" s="377"/>
      <c r="E23" s="378"/>
      <c r="F23" s="379"/>
      <c r="G23" s="377"/>
      <c r="H23" s="380"/>
      <c r="I23" s="377"/>
      <c r="J23" s="377"/>
      <c r="K23" s="377"/>
      <c r="L23" s="377"/>
      <c r="M23" s="377"/>
      <c r="N23" s="381"/>
      <c r="O23" s="382">
        <f t="shared" si="3"/>
        <v>0</v>
      </c>
    </row>
    <row r="24" spans="1:15" ht="22.15" customHeight="1" thickBot="1">
      <c r="A24" s="383" t="s">
        <v>148</v>
      </c>
      <c r="B24" s="384">
        <f>SUM(B19:B23)</f>
        <v>0</v>
      </c>
      <c r="C24" s="384">
        <f t="shared" ref="C24:M24" si="4">SUM(C19:C23)</f>
        <v>0</v>
      </c>
      <c r="D24" s="384">
        <f t="shared" si="4"/>
        <v>0</v>
      </c>
      <c r="E24" s="384">
        <f t="shared" si="4"/>
        <v>0</v>
      </c>
      <c r="F24" s="384">
        <f t="shared" si="4"/>
        <v>0</v>
      </c>
      <c r="G24" s="384">
        <f t="shared" si="4"/>
        <v>0</v>
      </c>
      <c r="H24" s="385">
        <f t="shared" si="4"/>
        <v>0</v>
      </c>
      <c r="I24" s="384">
        <f t="shared" si="4"/>
        <v>0</v>
      </c>
      <c r="J24" s="384">
        <f t="shared" si="4"/>
        <v>0</v>
      </c>
      <c r="K24" s="384">
        <f t="shared" si="4"/>
        <v>0</v>
      </c>
      <c r="L24" s="384">
        <f t="shared" si="4"/>
        <v>0</v>
      </c>
      <c r="M24" s="384">
        <f t="shared" si="4"/>
        <v>0</v>
      </c>
      <c r="N24" s="386"/>
      <c r="O24" s="387">
        <f t="shared" si="3"/>
        <v>0</v>
      </c>
    </row>
    <row r="25" spans="1:15" ht="22.15" customHeight="1" thickBot="1">
      <c r="A25" s="388" t="s">
        <v>149</v>
      </c>
      <c r="B25" s="359">
        <f>B18+B24</f>
        <v>0</v>
      </c>
      <c r="C25" s="359">
        <f t="shared" ref="C25:L25" si="5">C18+C24</f>
        <v>0</v>
      </c>
      <c r="D25" s="359">
        <f t="shared" si="5"/>
        <v>0</v>
      </c>
      <c r="E25" s="359">
        <f t="shared" si="5"/>
        <v>0</v>
      </c>
      <c r="F25" s="359">
        <f t="shared" si="5"/>
        <v>0</v>
      </c>
      <c r="G25" s="359">
        <f t="shared" si="5"/>
        <v>0</v>
      </c>
      <c r="H25" s="360">
        <f t="shared" si="5"/>
        <v>0</v>
      </c>
      <c r="I25" s="359">
        <f t="shared" si="5"/>
        <v>0</v>
      </c>
      <c r="J25" s="359">
        <f t="shared" si="5"/>
        <v>0</v>
      </c>
      <c r="K25" s="359">
        <f t="shared" si="5"/>
        <v>0</v>
      </c>
      <c r="L25" s="359">
        <f t="shared" si="5"/>
        <v>0</v>
      </c>
      <c r="M25" s="359">
        <f>M18+M24</f>
        <v>0</v>
      </c>
      <c r="N25" s="361"/>
      <c r="O25" s="362">
        <f t="shared" si="3"/>
        <v>0</v>
      </c>
    </row>
    <row r="26" spans="1:15" ht="19.149999999999999" customHeight="1">
      <c r="A26" s="389" t="s">
        <v>150</v>
      </c>
      <c r="B26" s="390"/>
      <c r="C26" s="390"/>
      <c r="D26" s="390"/>
      <c r="E26" s="390"/>
      <c r="F26" s="390"/>
      <c r="G26" s="390"/>
      <c r="H26" s="391"/>
      <c r="I26" s="390"/>
      <c r="J26" s="390"/>
      <c r="K26" s="390"/>
      <c r="L26" s="390"/>
      <c r="M26" s="390"/>
      <c r="N26" s="392"/>
      <c r="O26" s="393"/>
    </row>
    <row r="27" spans="1:15" ht="19.149999999999999" customHeight="1">
      <c r="A27" s="322" t="s">
        <v>151</v>
      </c>
      <c r="B27" s="394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6"/>
      <c r="N27" s="397"/>
      <c r="O27" s="398">
        <f t="shared" ref="O27:O41" si="6">SUM(B27:M27)</f>
        <v>0</v>
      </c>
    </row>
    <row r="28" spans="1:15" ht="19.149999999999999" customHeight="1">
      <c r="A28" s="322" t="s">
        <v>152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20"/>
      <c r="O28" s="321">
        <f t="shared" si="6"/>
        <v>0</v>
      </c>
    </row>
    <row r="29" spans="1:15" ht="19.149999999999999" customHeight="1">
      <c r="A29" s="322" t="s">
        <v>153</v>
      </c>
      <c r="B29" s="318"/>
      <c r="C29" s="318"/>
      <c r="D29" s="318"/>
      <c r="E29" s="318"/>
      <c r="F29" s="339"/>
      <c r="G29" s="339"/>
      <c r="H29" s="319"/>
      <c r="I29" s="318"/>
      <c r="J29" s="318"/>
      <c r="K29" s="399"/>
      <c r="L29" s="339"/>
      <c r="M29" s="339"/>
      <c r="N29" s="320"/>
      <c r="O29" s="321">
        <f t="shared" si="6"/>
        <v>0</v>
      </c>
    </row>
    <row r="30" spans="1:15" ht="19.149999999999999" customHeight="1">
      <c r="A30" s="322" t="s">
        <v>154</v>
      </c>
      <c r="B30" s="318"/>
      <c r="C30" s="318"/>
      <c r="D30" s="400"/>
      <c r="E30" s="339"/>
      <c r="F30" s="339"/>
      <c r="G30" s="401"/>
      <c r="H30" s="339"/>
      <c r="I30" s="318"/>
      <c r="J30" s="318"/>
      <c r="K30" s="318"/>
      <c r="L30" s="318"/>
      <c r="M30" s="318"/>
      <c r="N30" s="320"/>
      <c r="O30" s="321">
        <f t="shared" si="6"/>
        <v>0</v>
      </c>
    </row>
    <row r="31" spans="1:15" ht="19.149999999999999" customHeight="1">
      <c r="A31" s="322" t="s">
        <v>155</v>
      </c>
      <c r="B31" s="318"/>
      <c r="C31" s="318"/>
      <c r="D31" s="318"/>
      <c r="E31" s="318"/>
      <c r="F31" s="402"/>
      <c r="G31" s="318"/>
      <c r="H31" s="318"/>
      <c r="I31" s="318"/>
      <c r="J31" s="318"/>
      <c r="K31" s="318"/>
      <c r="L31" s="318"/>
      <c r="M31" s="403"/>
      <c r="N31" s="320"/>
      <c r="O31" s="321">
        <f t="shared" si="6"/>
        <v>0</v>
      </c>
    </row>
    <row r="32" spans="1:15" ht="19.149999999999999" customHeight="1">
      <c r="A32" s="322" t="s">
        <v>156</v>
      </c>
      <c r="B32" s="318"/>
      <c r="C32" s="318"/>
      <c r="D32" s="318"/>
      <c r="E32" s="318"/>
      <c r="F32" s="318"/>
      <c r="G32" s="319"/>
      <c r="H32" s="318"/>
      <c r="I32" s="318"/>
      <c r="J32" s="402"/>
      <c r="K32" s="318"/>
      <c r="L32" s="318"/>
      <c r="M32" s="402"/>
      <c r="N32" s="320"/>
      <c r="O32" s="321">
        <f t="shared" si="6"/>
        <v>0</v>
      </c>
    </row>
    <row r="33" spans="1:15" ht="19.149999999999999" customHeight="1">
      <c r="A33" s="322" t="s">
        <v>157</v>
      </c>
      <c r="B33" s="318"/>
      <c r="C33" s="318"/>
      <c r="D33" s="318"/>
      <c r="E33" s="318"/>
      <c r="F33" s="318"/>
      <c r="G33" s="404"/>
      <c r="H33" s="405"/>
      <c r="I33" s="318"/>
      <c r="J33" s="318"/>
      <c r="K33" s="318"/>
      <c r="L33" s="318"/>
      <c r="M33" s="318"/>
      <c r="N33" s="320"/>
      <c r="O33" s="321">
        <f t="shared" si="6"/>
        <v>0</v>
      </c>
    </row>
    <row r="34" spans="1:15" ht="19.149999999999999" customHeight="1">
      <c r="A34" s="322" t="s">
        <v>158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20"/>
      <c r="O34" s="321">
        <f t="shared" si="6"/>
        <v>0</v>
      </c>
    </row>
    <row r="35" spans="1:15" ht="19.149999999999999" customHeight="1">
      <c r="A35" s="406" t="s">
        <v>159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20"/>
      <c r="O35" s="321">
        <f t="shared" si="6"/>
        <v>0</v>
      </c>
    </row>
    <row r="36" spans="1:15" ht="19.149999999999999" customHeight="1">
      <c r="A36" s="322" t="s">
        <v>160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20"/>
      <c r="O36" s="321">
        <f t="shared" si="6"/>
        <v>0</v>
      </c>
    </row>
    <row r="37" spans="1:15" ht="19.149999999999999" customHeight="1">
      <c r="A37" s="322" t="s">
        <v>161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20"/>
      <c r="O37" s="321">
        <f t="shared" si="6"/>
        <v>0</v>
      </c>
    </row>
    <row r="38" spans="1:15" ht="19.149999999999999" customHeight="1">
      <c r="A38" s="322" t="s">
        <v>162</v>
      </c>
      <c r="B38" s="318"/>
      <c r="C38" s="318"/>
      <c r="D38" s="318"/>
      <c r="E38" s="318"/>
      <c r="F38" s="318"/>
      <c r="G38" s="318"/>
      <c r="H38" s="319"/>
      <c r="I38" s="318"/>
      <c r="J38" s="318"/>
      <c r="K38" s="318"/>
      <c r="L38" s="318"/>
      <c r="M38" s="318"/>
      <c r="N38" s="320"/>
      <c r="O38" s="321">
        <f t="shared" si="6"/>
        <v>0</v>
      </c>
    </row>
    <row r="39" spans="1:15" ht="19.149999999999999" customHeight="1">
      <c r="A39" s="322" t="s">
        <v>163</v>
      </c>
      <c r="B39" s="339"/>
      <c r="C39" s="339"/>
      <c r="D39" s="339"/>
      <c r="E39" s="339"/>
      <c r="F39" s="339"/>
      <c r="G39" s="339"/>
      <c r="H39" s="339"/>
      <c r="I39" s="339"/>
      <c r="J39" s="339"/>
      <c r="K39" s="339"/>
      <c r="L39" s="339"/>
      <c r="M39" s="339"/>
      <c r="N39" s="320"/>
      <c r="O39" s="321">
        <f t="shared" si="6"/>
        <v>0</v>
      </c>
    </row>
    <row r="40" spans="1:15" ht="19.149999999999999" customHeight="1">
      <c r="A40" s="322" t="s">
        <v>164</v>
      </c>
      <c r="B40" s="318"/>
      <c r="C40" s="318"/>
      <c r="D40" s="318"/>
      <c r="E40" s="318"/>
      <c r="F40" s="318"/>
      <c r="G40" s="318"/>
      <c r="H40" s="319"/>
      <c r="I40" s="318"/>
      <c r="J40" s="318"/>
      <c r="K40" s="339"/>
      <c r="L40" s="402"/>
      <c r="M40" s="318"/>
      <c r="N40" s="320"/>
      <c r="O40" s="321">
        <f t="shared" si="6"/>
        <v>0</v>
      </c>
    </row>
    <row r="41" spans="1:15" ht="19.149999999999999" customHeight="1">
      <c r="A41" s="322" t="s">
        <v>165</v>
      </c>
      <c r="B41" s="318"/>
      <c r="C41" s="318"/>
      <c r="D41" s="318"/>
      <c r="E41" s="318"/>
      <c r="F41" s="318"/>
      <c r="G41" s="318"/>
      <c r="H41" s="319"/>
      <c r="I41" s="318"/>
      <c r="J41" s="318"/>
      <c r="K41" s="339"/>
      <c r="L41" s="339"/>
      <c r="M41" s="318"/>
      <c r="N41" s="320"/>
      <c r="O41" s="321">
        <f t="shared" si="6"/>
        <v>0</v>
      </c>
    </row>
    <row r="42" spans="1:15" ht="19.149999999999999" customHeight="1">
      <c r="A42" s="322" t="s">
        <v>166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20"/>
      <c r="O42" s="321">
        <f>SUM(B42:M42)</f>
        <v>0</v>
      </c>
    </row>
    <row r="43" spans="1:15" ht="19.149999999999999" customHeight="1">
      <c r="A43" s="322" t="s">
        <v>167</v>
      </c>
      <c r="B43" s="339"/>
      <c r="C43" s="339"/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20"/>
      <c r="O43" s="321">
        <f>SUM(B43:M43)</f>
        <v>0</v>
      </c>
    </row>
    <row r="44" spans="1:15" ht="19.149999999999999" customHeight="1">
      <c r="A44" s="407" t="s">
        <v>168</v>
      </c>
      <c r="B44" s="408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9"/>
      <c r="O44" s="410">
        <f>SUM(B44:M44)</f>
        <v>0</v>
      </c>
    </row>
    <row r="45" spans="1:15" ht="19.149999999999999" customHeight="1">
      <c r="A45" s="411" t="s">
        <v>169</v>
      </c>
      <c r="B45" s="412"/>
      <c r="C45" s="412"/>
      <c r="D45" s="412"/>
      <c r="E45" s="412"/>
      <c r="F45" s="412"/>
      <c r="G45" s="412"/>
      <c r="H45" s="413"/>
      <c r="I45" s="412"/>
      <c r="J45" s="412"/>
      <c r="K45" s="412"/>
      <c r="L45" s="412"/>
      <c r="M45" s="412"/>
      <c r="N45" s="355"/>
      <c r="O45" s="356">
        <f>SUM(B45:M45)</f>
        <v>0</v>
      </c>
    </row>
    <row r="46" spans="1:15" ht="19.149999999999999" customHeight="1">
      <c r="A46" s="414" t="s">
        <v>170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  <c r="L46" s="415"/>
      <c r="M46" s="415"/>
      <c r="N46" s="416"/>
      <c r="O46" s="417">
        <f>SUM(B46:M46)</f>
        <v>0</v>
      </c>
    </row>
    <row r="47" spans="1:15" ht="19.149999999999999" customHeight="1">
      <c r="A47" s="334" t="s">
        <v>171</v>
      </c>
      <c r="B47" s="335"/>
      <c r="C47" s="335"/>
      <c r="D47" s="335"/>
      <c r="E47" s="418"/>
      <c r="F47" s="418"/>
      <c r="G47" s="335"/>
      <c r="H47" s="336"/>
      <c r="I47" s="335"/>
      <c r="J47" s="335"/>
      <c r="K47" s="335"/>
      <c r="L47" s="335"/>
      <c r="M47" s="335"/>
      <c r="N47" s="337"/>
      <c r="O47" s="419">
        <f t="shared" ref="O47:O53" si="7">SUM(B47:M47)</f>
        <v>0</v>
      </c>
    </row>
    <row r="48" spans="1:15" ht="19.149999999999999" customHeight="1">
      <c r="A48" s="334" t="s">
        <v>172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7"/>
      <c r="O48" s="419">
        <f t="shared" si="7"/>
        <v>0</v>
      </c>
    </row>
    <row r="49" spans="1:15" ht="19.149999999999999" customHeight="1">
      <c r="A49" s="334" t="s">
        <v>173</v>
      </c>
      <c r="B49" s="335"/>
      <c r="C49" s="335"/>
      <c r="D49" s="418"/>
      <c r="E49" s="335"/>
      <c r="F49" s="335"/>
      <c r="G49" s="335"/>
      <c r="H49" s="336"/>
      <c r="I49" s="335"/>
      <c r="J49" s="335"/>
      <c r="K49" s="335"/>
      <c r="L49" s="335"/>
      <c r="M49" s="335"/>
      <c r="N49" s="337"/>
      <c r="O49" s="419">
        <f t="shared" si="7"/>
        <v>0</v>
      </c>
    </row>
    <row r="50" spans="1:15" ht="19.149999999999999" customHeight="1">
      <c r="A50" s="334" t="s">
        <v>174</v>
      </c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7"/>
      <c r="O50" s="419">
        <f t="shared" si="7"/>
        <v>0</v>
      </c>
    </row>
    <row r="51" spans="1:15" ht="19.149999999999999" customHeight="1">
      <c r="A51" s="334" t="s">
        <v>175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7"/>
      <c r="O51" s="419">
        <f t="shared" si="7"/>
        <v>0</v>
      </c>
    </row>
    <row r="52" spans="1:15" ht="19.149999999999999" customHeight="1" thickBot="1">
      <c r="A52" s="420" t="s">
        <v>176</v>
      </c>
      <c r="B52" s="421"/>
      <c r="C52" s="422"/>
      <c r="D52" s="421"/>
      <c r="E52" s="421"/>
      <c r="F52" s="421"/>
      <c r="G52" s="421"/>
      <c r="H52" s="423"/>
      <c r="I52" s="421"/>
      <c r="J52" s="421"/>
      <c r="K52" s="421"/>
      <c r="L52" s="421"/>
      <c r="M52" s="421"/>
      <c r="N52" s="424"/>
      <c r="O52" s="425">
        <f t="shared" si="7"/>
        <v>0</v>
      </c>
    </row>
    <row r="53" spans="1:15" ht="22.15" customHeight="1" thickBot="1">
      <c r="A53" s="388" t="s">
        <v>177</v>
      </c>
      <c r="B53" s="359">
        <f t="shared" ref="B53:M53" si="8">SUM(B26:B52)</f>
        <v>0</v>
      </c>
      <c r="C53" s="359">
        <f t="shared" si="8"/>
        <v>0</v>
      </c>
      <c r="D53" s="359">
        <f t="shared" si="8"/>
        <v>0</v>
      </c>
      <c r="E53" s="359">
        <f t="shared" si="8"/>
        <v>0</v>
      </c>
      <c r="F53" s="359">
        <f t="shared" si="8"/>
        <v>0</v>
      </c>
      <c r="G53" s="359">
        <f t="shared" si="8"/>
        <v>0</v>
      </c>
      <c r="H53" s="360">
        <f t="shared" si="8"/>
        <v>0</v>
      </c>
      <c r="I53" s="359">
        <f t="shared" si="8"/>
        <v>0</v>
      </c>
      <c r="J53" s="359">
        <f t="shared" si="8"/>
        <v>0</v>
      </c>
      <c r="K53" s="359">
        <f t="shared" si="8"/>
        <v>0</v>
      </c>
      <c r="L53" s="359">
        <f t="shared" si="8"/>
        <v>0</v>
      </c>
      <c r="M53" s="359">
        <f t="shared" si="8"/>
        <v>0</v>
      </c>
      <c r="N53" s="361"/>
      <c r="O53" s="362">
        <f t="shared" si="7"/>
        <v>0</v>
      </c>
    </row>
    <row r="54" spans="1:15" ht="20.100000000000001" customHeight="1" thickBot="1">
      <c r="A54" s="426"/>
      <c r="B54" s="427">
        <f>$B$1</f>
        <v>44576</v>
      </c>
      <c r="C54" s="427">
        <f>$C$1</f>
        <v>44607</v>
      </c>
      <c r="D54" s="427">
        <f>$D$1</f>
        <v>44638</v>
      </c>
      <c r="E54" s="427">
        <f>$E$1</f>
        <v>44669</v>
      </c>
      <c r="F54" s="427">
        <f>$F$1</f>
        <v>44700</v>
      </c>
      <c r="G54" s="427">
        <f>$G$1</f>
        <v>44731</v>
      </c>
      <c r="H54" s="428">
        <f>$H$1</f>
        <v>44762</v>
      </c>
      <c r="I54" s="427">
        <f>$I$1</f>
        <v>44793</v>
      </c>
      <c r="J54" s="427">
        <f>$J$1</f>
        <v>44824</v>
      </c>
      <c r="K54" s="427">
        <f>$K$1</f>
        <v>44855</v>
      </c>
      <c r="L54" s="427">
        <f>$L$1</f>
        <v>44886</v>
      </c>
      <c r="M54" s="427">
        <f>$M$1</f>
        <v>44917</v>
      </c>
      <c r="N54" s="429"/>
      <c r="O54" s="430" t="str">
        <f>O1</f>
        <v>TOTALS</v>
      </c>
    </row>
    <row r="55" spans="1:15" ht="20.100000000000001" customHeight="1" thickBot="1">
      <c r="A55" s="431" t="s">
        <v>177</v>
      </c>
      <c r="B55" s="432">
        <f t="shared" ref="B55:M55" si="9">B53</f>
        <v>0</v>
      </c>
      <c r="C55" s="432">
        <f t="shared" si="9"/>
        <v>0</v>
      </c>
      <c r="D55" s="432">
        <f t="shared" si="9"/>
        <v>0</v>
      </c>
      <c r="E55" s="432">
        <f t="shared" si="9"/>
        <v>0</v>
      </c>
      <c r="F55" s="432">
        <f t="shared" si="9"/>
        <v>0</v>
      </c>
      <c r="G55" s="432">
        <f t="shared" si="9"/>
        <v>0</v>
      </c>
      <c r="H55" s="432">
        <f t="shared" si="9"/>
        <v>0</v>
      </c>
      <c r="I55" s="432">
        <f t="shared" si="9"/>
        <v>0</v>
      </c>
      <c r="J55" s="432">
        <f t="shared" si="9"/>
        <v>0</v>
      </c>
      <c r="K55" s="432">
        <f t="shared" si="9"/>
        <v>0</v>
      </c>
      <c r="L55" s="432">
        <f t="shared" si="9"/>
        <v>0</v>
      </c>
      <c r="M55" s="432">
        <f t="shared" si="9"/>
        <v>0</v>
      </c>
      <c r="N55" s="433"/>
      <c r="O55" s="382">
        <f t="shared" ref="O55:O60" si="10">SUM(B55:M55)</f>
        <v>0</v>
      </c>
    </row>
    <row r="56" spans="1:15" ht="18" customHeight="1">
      <c r="A56" s="434" t="s">
        <v>178</v>
      </c>
      <c r="B56" s="318"/>
      <c r="C56" s="318"/>
      <c r="D56" s="318"/>
      <c r="E56" s="318"/>
      <c r="F56" s="318"/>
      <c r="G56" s="318"/>
      <c r="H56" s="319"/>
      <c r="I56" s="318"/>
      <c r="J56" s="318"/>
      <c r="K56" s="318"/>
      <c r="L56" s="318"/>
      <c r="M56" s="318"/>
      <c r="N56" s="435"/>
      <c r="O56" s="436">
        <f t="shared" si="10"/>
        <v>0</v>
      </c>
    </row>
    <row r="57" spans="1:15" ht="18" customHeight="1">
      <c r="A57" s="437"/>
      <c r="B57" s="438"/>
      <c r="C57" s="339"/>
      <c r="D57" s="339"/>
      <c r="E57" s="439"/>
      <c r="F57" s="339"/>
      <c r="G57" s="339"/>
      <c r="H57" s="340"/>
      <c r="I57" s="339"/>
      <c r="J57" s="339"/>
      <c r="K57" s="339"/>
      <c r="L57" s="339"/>
      <c r="M57" s="440"/>
      <c r="N57" s="441"/>
      <c r="O57" s="442">
        <f t="shared" si="10"/>
        <v>0</v>
      </c>
    </row>
    <row r="58" spans="1:15" ht="18" customHeight="1">
      <c r="A58" s="443"/>
      <c r="B58" s="339"/>
      <c r="C58" s="339"/>
      <c r="D58" s="318"/>
      <c r="E58" s="318"/>
      <c r="F58" s="318"/>
      <c r="G58" s="318"/>
      <c r="H58" s="319"/>
      <c r="I58" s="318"/>
      <c r="J58" s="318"/>
      <c r="K58" s="318"/>
      <c r="L58" s="318"/>
      <c r="M58" s="318"/>
      <c r="N58" s="435"/>
      <c r="O58" s="436">
        <f t="shared" si="10"/>
        <v>0</v>
      </c>
    </row>
    <row r="59" spans="1:15" ht="18" customHeight="1" thickBot="1">
      <c r="A59" s="444" t="s">
        <v>179</v>
      </c>
      <c r="B59" s="445"/>
      <c r="C59" s="446"/>
      <c r="D59" s="447"/>
      <c r="E59" s="445"/>
      <c r="F59" s="445"/>
      <c r="G59" s="445"/>
      <c r="H59" s="448"/>
      <c r="I59" s="449"/>
      <c r="J59" s="445"/>
      <c r="K59" s="445"/>
      <c r="L59" s="445"/>
      <c r="M59" s="445"/>
      <c r="N59" s="450"/>
      <c r="O59" s="451">
        <f t="shared" si="10"/>
        <v>0</v>
      </c>
    </row>
    <row r="60" spans="1:15" ht="18" customHeight="1" thickBot="1">
      <c r="A60" s="452" t="s">
        <v>180</v>
      </c>
      <c r="B60" s="453">
        <f t="shared" ref="B60:M60" si="11">SUM(B56:B59)</f>
        <v>0</v>
      </c>
      <c r="C60" s="453">
        <f t="shared" si="11"/>
        <v>0</v>
      </c>
      <c r="D60" s="453">
        <f t="shared" si="11"/>
        <v>0</v>
      </c>
      <c r="E60" s="453">
        <f t="shared" si="11"/>
        <v>0</v>
      </c>
      <c r="F60" s="453">
        <f t="shared" si="11"/>
        <v>0</v>
      </c>
      <c r="G60" s="453">
        <f t="shared" si="11"/>
        <v>0</v>
      </c>
      <c r="H60" s="432">
        <f t="shared" si="11"/>
        <v>0</v>
      </c>
      <c r="I60" s="453">
        <f t="shared" si="11"/>
        <v>0</v>
      </c>
      <c r="J60" s="453">
        <f t="shared" si="11"/>
        <v>0</v>
      </c>
      <c r="K60" s="453">
        <f t="shared" si="11"/>
        <v>0</v>
      </c>
      <c r="L60" s="453">
        <f t="shared" si="11"/>
        <v>0</v>
      </c>
      <c r="M60" s="453">
        <f t="shared" si="11"/>
        <v>0</v>
      </c>
      <c r="N60" s="454"/>
      <c r="O60" s="382">
        <f t="shared" si="10"/>
        <v>0</v>
      </c>
    </row>
    <row r="61" spans="1:15" ht="15.75" customHeight="1" thickBot="1">
      <c r="A61" s="455"/>
      <c r="B61" s="456"/>
      <c r="C61" s="456"/>
      <c r="D61" s="456"/>
      <c r="E61" s="456"/>
      <c r="F61" s="456"/>
      <c r="G61" s="456"/>
      <c r="H61" s="456"/>
      <c r="I61" s="456"/>
      <c r="J61" s="456"/>
      <c r="K61" s="456"/>
      <c r="L61" s="456"/>
      <c r="M61" s="456"/>
      <c r="N61" s="457"/>
      <c r="O61" s="458"/>
    </row>
    <row r="62" spans="1:15" ht="20.100000000000001" customHeight="1" thickBot="1">
      <c r="A62" s="431" t="s">
        <v>181</v>
      </c>
      <c r="B62" s="359">
        <f t="shared" ref="B62:M62" si="12">B55+B60</f>
        <v>0</v>
      </c>
      <c r="C62" s="359">
        <f t="shared" si="12"/>
        <v>0</v>
      </c>
      <c r="D62" s="359">
        <f t="shared" si="12"/>
        <v>0</v>
      </c>
      <c r="E62" s="359">
        <f t="shared" si="12"/>
        <v>0</v>
      </c>
      <c r="F62" s="359">
        <f t="shared" si="12"/>
        <v>0</v>
      </c>
      <c r="G62" s="359">
        <f t="shared" si="12"/>
        <v>0</v>
      </c>
      <c r="H62" s="360">
        <f t="shared" si="12"/>
        <v>0</v>
      </c>
      <c r="I62" s="359">
        <f t="shared" si="12"/>
        <v>0</v>
      </c>
      <c r="J62" s="359">
        <f t="shared" si="12"/>
        <v>0</v>
      </c>
      <c r="K62" s="359">
        <f t="shared" si="12"/>
        <v>0</v>
      </c>
      <c r="L62" s="359">
        <f t="shared" si="12"/>
        <v>0</v>
      </c>
      <c r="M62" s="359">
        <f t="shared" si="12"/>
        <v>0</v>
      </c>
      <c r="N62" s="459"/>
      <c r="O62" s="362">
        <f t="shared" ref="O62:O68" si="13">SUM(B62:M62)</f>
        <v>0</v>
      </c>
    </row>
    <row r="63" spans="1:15" ht="18" customHeight="1">
      <c r="A63" s="460" t="s">
        <v>182</v>
      </c>
      <c r="B63" s="318">
        <v>0</v>
      </c>
      <c r="C63" s="318">
        <v>0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  <c r="N63" s="461"/>
      <c r="O63" s="321">
        <f t="shared" si="13"/>
        <v>0</v>
      </c>
    </row>
    <row r="64" spans="1:15" ht="18" customHeight="1">
      <c r="A64" s="462" t="s">
        <v>183</v>
      </c>
      <c r="B64" s="463">
        <f t="shared" ref="B64:M64" si="14">B106+B107+B116+B117+B125+B126+B134+B135+B143+B144+B152+B153+B161+B162+B170+B171+B180+B181+B189+B190+B198+B199+B207+B208+B216+B217+B225+B226+B234+B235</f>
        <v>0</v>
      </c>
      <c r="C64" s="463">
        <f t="shared" si="14"/>
        <v>0</v>
      </c>
      <c r="D64" s="463">
        <f t="shared" si="14"/>
        <v>0</v>
      </c>
      <c r="E64" s="463">
        <f t="shared" si="14"/>
        <v>0</v>
      </c>
      <c r="F64" s="463">
        <f t="shared" si="14"/>
        <v>0</v>
      </c>
      <c r="G64" s="463">
        <f t="shared" si="14"/>
        <v>0</v>
      </c>
      <c r="H64" s="463">
        <f t="shared" si="14"/>
        <v>0</v>
      </c>
      <c r="I64" s="463">
        <f t="shared" si="14"/>
        <v>0</v>
      </c>
      <c r="J64" s="463">
        <f t="shared" si="14"/>
        <v>0</v>
      </c>
      <c r="K64" s="463">
        <f t="shared" si="14"/>
        <v>0</v>
      </c>
      <c r="L64" s="463">
        <f t="shared" si="14"/>
        <v>0</v>
      </c>
      <c r="M64" s="463">
        <f t="shared" si="14"/>
        <v>0</v>
      </c>
      <c r="N64" s="464"/>
      <c r="O64" s="321">
        <f t="shared" si="13"/>
        <v>0</v>
      </c>
    </row>
    <row r="65" spans="1:15" ht="18" customHeight="1">
      <c r="A65" s="465" t="s">
        <v>184</v>
      </c>
      <c r="B65" s="463">
        <f>B97</f>
        <v>0</v>
      </c>
      <c r="C65" s="463">
        <f t="shared" ref="C65:M65" si="15">C97</f>
        <v>0</v>
      </c>
      <c r="D65" s="463">
        <f t="shared" si="15"/>
        <v>0</v>
      </c>
      <c r="E65" s="463">
        <f t="shared" si="15"/>
        <v>0</v>
      </c>
      <c r="F65" s="463">
        <f t="shared" si="15"/>
        <v>0</v>
      </c>
      <c r="G65" s="463">
        <f t="shared" si="15"/>
        <v>0</v>
      </c>
      <c r="H65" s="463">
        <f t="shared" si="15"/>
        <v>0</v>
      </c>
      <c r="I65" s="463">
        <f t="shared" si="15"/>
        <v>0</v>
      </c>
      <c r="J65" s="463">
        <f t="shared" si="15"/>
        <v>0</v>
      </c>
      <c r="K65" s="463">
        <f t="shared" si="15"/>
        <v>0</v>
      </c>
      <c r="L65" s="463">
        <f t="shared" si="15"/>
        <v>0</v>
      </c>
      <c r="M65" s="463">
        <f t="shared" si="15"/>
        <v>0</v>
      </c>
      <c r="N65" s="464"/>
      <c r="O65" s="321">
        <f t="shared" si="13"/>
        <v>0</v>
      </c>
    </row>
    <row r="66" spans="1:15" ht="18" customHeight="1" thickBot="1">
      <c r="A66" s="466" t="s">
        <v>185</v>
      </c>
      <c r="B66" s="467">
        <f t="shared" ref="B66:M66" si="16">B75</f>
        <v>0</v>
      </c>
      <c r="C66" s="467">
        <f t="shared" si="16"/>
        <v>0</v>
      </c>
      <c r="D66" s="467">
        <f t="shared" si="16"/>
        <v>0</v>
      </c>
      <c r="E66" s="467">
        <f t="shared" si="16"/>
        <v>0</v>
      </c>
      <c r="F66" s="467">
        <f t="shared" si="16"/>
        <v>0</v>
      </c>
      <c r="G66" s="467">
        <f t="shared" si="16"/>
        <v>0</v>
      </c>
      <c r="H66" s="468">
        <f t="shared" si="16"/>
        <v>0</v>
      </c>
      <c r="I66" s="467">
        <f t="shared" si="16"/>
        <v>0</v>
      </c>
      <c r="J66" s="467">
        <f t="shared" si="16"/>
        <v>0</v>
      </c>
      <c r="K66" s="467">
        <f t="shared" si="16"/>
        <v>0</v>
      </c>
      <c r="L66" s="467">
        <f t="shared" si="16"/>
        <v>0</v>
      </c>
      <c r="M66" s="467">
        <f t="shared" si="16"/>
        <v>0</v>
      </c>
      <c r="N66" s="469"/>
      <c r="O66" s="387">
        <f t="shared" si="13"/>
        <v>0</v>
      </c>
    </row>
    <row r="67" spans="1:15" ht="20.100000000000001" customHeight="1" thickBot="1">
      <c r="A67" s="431" t="s">
        <v>186</v>
      </c>
      <c r="B67" s="359">
        <f t="shared" ref="B67:M67" si="17">SUM(B62:B66)</f>
        <v>0</v>
      </c>
      <c r="C67" s="359">
        <f t="shared" si="17"/>
        <v>0</v>
      </c>
      <c r="D67" s="359">
        <f t="shared" si="17"/>
        <v>0</v>
      </c>
      <c r="E67" s="359">
        <f t="shared" si="17"/>
        <v>0</v>
      </c>
      <c r="F67" s="359">
        <f t="shared" si="17"/>
        <v>0</v>
      </c>
      <c r="G67" s="359">
        <f t="shared" si="17"/>
        <v>0</v>
      </c>
      <c r="H67" s="360">
        <f t="shared" si="17"/>
        <v>0</v>
      </c>
      <c r="I67" s="359">
        <f t="shared" si="17"/>
        <v>0</v>
      </c>
      <c r="J67" s="359">
        <f t="shared" si="17"/>
        <v>0</v>
      </c>
      <c r="K67" s="359">
        <f t="shared" si="17"/>
        <v>0</v>
      </c>
      <c r="L67" s="359">
        <f t="shared" si="17"/>
        <v>0</v>
      </c>
      <c r="M67" s="359">
        <f t="shared" si="17"/>
        <v>0</v>
      </c>
      <c r="N67" s="470"/>
      <c r="O67" s="362">
        <f t="shared" si="13"/>
        <v>0</v>
      </c>
    </row>
    <row r="68" spans="1:15" ht="20.100000000000001" customHeight="1">
      <c r="A68" s="471" t="s">
        <v>150</v>
      </c>
      <c r="B68" s="472">
        <f t="shared" ref="B68:M68" si="18">B25-B67</f>
        <v>0</v>
      </c>
      <c r="C68" s="472">
        <f t="shared" si="18"/>
        <v>0</v>
      </c>
      <c r="D68" s="472">
        <f t="shared" si="18"/>
        <v>0</v>
      </c>
      <c r="E68" s="472">
        <f t="shared" si="18"/>
        <v>0</v>
      </c>
      <c r="F68" s="472">
        <f t="shared" si="18"/>
        <v>0</v>
      </c>
      <c r="G68" s="472">
        <f t="shared" si="18"/>
        <v>0</v>
      </c>
      <c r="H68" s="473">
        <f t="shared" si="18"/>
        <v>0</v>
      </c>
      <c r="I68" s="472">
        <f t="shared" si="18"/>
        <v>0</v>
      </c>
      <c r="J68" s="472">
        <f t="shared" si="18"/>
        <v>0</v>
      </c>
      <c r="K68" s="472">
        <f t="shared" si="18"/>
        <v>0</v>
      </c>
      <c r="L68" s="472">
        <f t="shared" si="18"/>
        <v>0</v>
      </c>
      <c r="M68" s="472">
        <f t="shared" si="18"/>
        <v>0</v>
      </c>
      <c r="N68" s="474"/>
      <c r="O68" s="393">
        <f t="shared" si="13"/>
        <v>0</v>
      </c>
    </row>
    <row r="69" spans="1:15" ht="18">
      <c r="A69" s="475"/>
      <c r="B69" s="456"/>
      <c r="C69" s="456"/>
      <c r="D69" s="456"/>
      <c r="E69" s="456"/>
      <c r="F69" s="456"/>
      <c r="G69" s="456"/>
      <c r="H69" s="456"/>
      <c r="I69" s="456"/>
      <c r="J69" s="456"/>
      <c r="K69" s="456"/>
      <c r="L69" s="476" t="s">
        <v>187</v>
      </c>
      <c r="M69" s="477"/>
      <c r="N69" s="478"/>
      <c r="O69" s="479">
        <f>O76-O75</f>
        <v>0</v>
      </c>
    </row>
    <row r="70" spans="1:15" ht="18.75" thickBot="1">
      <c r="A70" s="475"/>
      <c r="B70" s="480"/>
      <c r="C70" s="480"/>
      <c r="D70" s="480"/>
      <c r="E70" s="480"/>
      <c r="F70" s="480"/>
      <c r="G70" s="480"/>
      <c r="H70" s="480"/>
      <c r="I70" s="480"/>
      <c r="J70" s="480"/>
      <c r="K70" s="480"/>
      <c r="L70" s="481" t="s">
        <v>188</v>
      </c>
      <c r="M70" s="482"/>
      <c r="N70" s="483"/>
      <c r="O70" s="484">
        <f>O68-O69</f>
        <v>0</v>
      </c>
    </row>
    <row r="71" spans="1:15" ht="18">
      <c r="A71" s="485" t="s">
        <v>189</v>
      </c>
      <c r="B71" s="486"/>
      <c r="C71" s="487"/>
      <c r="D71" s="487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8"/>
    </row>
    <row r="72" spans="1:15" ht="16.5" thickBot="1">
      <c r="A72" s="489" t="s">
        <v>190</v>
      </c>
      <c r="B72" s="490" t="str">
        <f>[1]APP!B11</f>
        <v>[Date]</v>
      </c>
      <c r="C72" s="491">
        <f t="shared" ref="C72:M72" si="19">B79</f>
        <v>1.0999999999999999E-7</v>
      </c>
      <c r="D72" s="491">
        <f t="shared" si="19"/>
        <v>1.0999999999999999E-7</v>
      </c>
      <c r="E72" s="491">
        <f t="shared" si="19"/>
        <v>1.0999999999999999E-7</v>
      </c>
      <c r="F72" s="491">
        <f t="shared" si="19"/>
        <v>1.0999999999999999E-7</v>
      </c>
      <c r="G72" s="491">
        <f t="shared" si="19"/>
        <v>1.0999999999999999E-7</v>
      </c>
      <c r="H72" s="491">
        <f t="shared" si="19"/>
        <v>1.0999999999999999E-7</v>
      </c>
      <c r="I72" s="491">
        <f t="shared" si="19"/>
        <v>1.0999999999999999E-7</v>
      </c>
      <c r="J72" s="491">
        <f t="shared" si="19"/>
        <v>1.0999999999999999E-7</v>
      </c>
      <c r="K72" s="491">
        <f t="shared" si="19"/>
        <v>1.0999999999999999E-7</v>
      </c>
      <c r="L72" s="491">
        <f t="shared" si="19"/>
        <v>1.0999999999999999E-7</v>
      </c>
      <c r="M72" s="491">
        <f t="shared" si="19"/>
        <v>1.0999999999999999E-7</v>
      </c>
      <c r="N72" s="492"/>
      <c r="O72" s="492"/>
    </row>
    <row r="73" spans="1:15" ht="22.15" customHeight="1" thickBot="1">
      <c r="A73" s="493" t="s">
        <v>191</v>
      </c>
      <c r="B73" s="494">
        <f>[1]APP!B17+[1]APP!B18-B71</f>
        <v>1.0999999999999999E-7</v>
      </c>
      <c r="C73" s="495">
        <f t="shared" ref="C73:M73" si="20">IF(C72&gt;0,C72,0)</f>
        <v>1.0999999999999999E-7</v>
      </c>
      <c r="D73" s="495">
        <f t="shared" si="20"/>
        <v>1.0999999999999999E-7</v>
      </c>
      <c r="E73" s="495">
        <f t="shared" si="20"/>
        <v>1.0999999999999999E-7</v>
      </c>
      <c r="F73" s="495">
        <f t="shared" si="20"/>
        <v>1.0999999999999999E-7</v>
      </c>
      <c r="G73" s="495">
        <f t="shared" si="20"/>
        <v>1.0999999999999999E-7</v>
      </c>
      <c r="H73" s="496">
        <f t="shared" si="20"/>
        <v>1.0999999999999999E-7</v>
      </c>
      <c r="I73" s="495">
        <f t="shared" si="20"/>
        <v>1.0999999999999999E-7</v>
      </c>
      <c r="J73" s="495">
        <f t="shared" si="20"/>
        <v>1.0999999999999999E-7</v>
      </c>
      <c r="K73" s="495">
        <f t="shared" si="20"/>
        <v>1.0999999999999999E-7</v>
      </c>
      <c r="L73" s="495">
        <f t="shared" si="20"/>
        <v>1.0999999999999999E-7</v>
      </c>
      <c r="M73" s="495">
        <f t="shared" si="20"/>
        <v>1.0999999999999999E-7</v>
      </c>
      <c r="N73" s="497"/>
      <c r="O73" s="498"/>
    </row>
    <row r="74" spans="1:15" ht="18" customHeight="1">
      <c r="A74" s="460" t="s">
        <v>192</v>
      </c>
      <c r="B74" s="499">
        <f>(([1]APP!J17-(0.04*0)))</f>
        <v>0</v>
      </c>
      <c r="C74" s="500"/>
      <c r="D74" s="500"/>
      <c r="E74" s="500"/>
      <c r="F74" s="500"/>
      <c r="G74" s="500"/>
      <c r="H74" s="501"/>
      <c r="I74" s="500"/>
      <c r="J74" s="500"/>
      <c r="K74" s="500"/>
      <c r="L74" s="500"/>
      <c r="M74" s="500"/>
      <c r="N74" s="435"/>
      <c r="O74" s="436"/>
    </row>
    <row r="75" spans="1:15" ht="18" customHeight="1">
      <c r="A75" s="460" t="s">
        <v>193</v>
      </c>
      <c r="B75" s="502">
        <f>[1]APP!C17+[1]APP!C18</f>
        <v>0</v>
      </c>
      <c r="C75" s="503"/>
      <c r="D75" s="500"/>
      <c r="E75" s="500"/>
      <c r="F75" s="500"/>
      <c r="G75" s="500"/>
      <c r="H75" s="504"/>
      <c r="I75" s="505"/>
      <c r="J75" s="505"/>
      <c r="K75" s="500"/>
      <c r="L75" s="500"/>
      <c r="M75" s="500"/>
      <c r="N75" s="435"/>
      <c r="O75" s="506">
        <f>SUM(C75:M75)</f>
        <v>0</v>
      </c>
    </row>
    <row r="76" spans="1:15" ht="18" customHeight="1">
      <c r="A76" s="460" t="s">
        <v>194</v>
      </c>
      <c r="B76" s="507">
        <f>IF(B73&gt;0,(B73*$B$74)/12,0)</f>
        <v>0</v>
      </c>
      <c r="C76" s="500">
        <f t="shared" ref="C76:M76" si="21">IF(C72&gt;0,(C72*$B$74)/12,0)</f>
        <v>0</v>
      </c>
      <c r="D76" s="500">
        <f t="shared" si="21"/>
        <v>0</v>
      </c>
      <c r="E76" s="500">
        <f t="shared" si="21"/>
        <v>0</v>
      </c>
      <c r="F76" s="500">
        <f t="shared" si="21"/>
        <v>0</v>
      </c>
      <c r="G76" s="500">
        <f t="shared" si="21"/>
        <v>0</v>
      </c>
      <c r="H76" s="501">
        <f t="shared" si="21"/>
        <v>0</v>
      </c>
      <c r="I76" s="501">
        <f t="shared" si="21"/>
        <v>0</v>
      </c>
      <c r="J76" s="501">
        <f t="shared" si="21"/>
        <v>0</v>
      </c>
      <c r="K76" s="501">
        <f t="shared" si="21"/>
        <v>0</v>
      </c>
      <c r="L76" s="501">
        <f t="shared" si="21"/>
        <v>0</v>
      </c>
      <c r="M76" s="501">
        <f t="shared" si="21"/>
        <v>0</v>
      </c>
      <c r="N76" s="435"/>
      <c r="O76" s="436">
        <f>SUM(B76:M76)</f>
        <v>0</v>
      </c>
    </row>
    <row r="77" spans="1:15" ht="18" customHeight="1" thickBot="1">
      <c r="A77" s="508"/>
      <c r="B77" s="509"/>
      <c r="C77" s="509"/>
      <c r="D77" s="509"/>
      <c r="E77" s="509"/>
      <c r="F77" s="509"/>
      <c r="G77" s="509"/>
      <c r="H77" s="510"/>
      <c r="I77" s="509"/>
      <c r="J77" s="509"/>
      <c r="K77" s="509"/>
      <c r="L77" s="509"/>
      <c r="M77" s="509"/>
      <c r="N77" s="511"/>
      <c r="O77" s="512"/>
    </row>
    <row r="78" spans="1:15" ht="22.15" customHeight="1" thickBot="1">
      <c r="A78" s="513" t="s">
        <v>195</v>
      </c>
      <c r="B78" s="359">
        <f>IF(B79&gt;0,B79,0)</f>
        <v>1.0999999999999999E-7</v>
      </c>
      <c r="C78" s="359">
        <f t="shared" ref="C78:M78" si="22">IF(C79&gt;0,C79,0)</f>
        <v>1.0999999999999999E-7</v>
      </c>
      <c r="D78" s="359">
        <f t="shared" si="22"/>
        <v>1.0999999999999999E-7</v>
      </c>
      <c r="E78" s="359">
        <f t="shared" si="22"/>
        <v>1.0999999999999999E-7</v>
      </c>
      <c r="F78" s="359">
        <f t="shared" si="22"/>
        <v>1.0999999999999999E-7</v>
      </c>
      <c r="G78" s="359">
        <f t="shared" si="22"/>
        <v>1.0999999999999999E-7</v>
      </c>
      <c r="H78" s="360">
        <f t="shared" si="22"/>
        <v>1.0999999999999999E-7</v>
      </c>
      <c r="I78" s="359">
        <f t="shared" si="22"/>
        <v>1.0999999999999999E-7</v>
      </c>
      <c r="J78" s="359">
        <f t="shared" si="22"/>
        <v>1.0999999999999999E-7</v>
      </c>
      <c r="K78" s="359">
        <f t="shared" si="22"/>
        <v>1.0999999999999999E-7</v>
      </c>
      <c r="L78" s="359">
        <f t="shared" si="22"/>
        <v>1.0999999999999999E-7</v>
      </c>
      <c r="M78" s="359">
        <f t="shared" si="22"/>
        <v>1.0999999999999999E-7</v>
      </c>
      <c r="N78" s="459"/>
      <c r="O78" s="362"/>
    </row>
    <row r="79" spans="1:15" ht="18">
      <c r="A79" s="508"/>
      <c r="B79" s="514">
        <f>B73-B68</f>
        <v>1.0999999999999999E-7</v>
      </c>
      <c r="C79" s="514">
        <f t="shared" ref="C79:M79" si="23">C72-C68</f>
        <v>1.0999999999999999E-7</v>
      </c>
      <c r="D79" s="514">
        <f t="shared" si="23"/>
        <v>1.0999999999999999E-7</v>
      </c>
      <c r="E79" s="514">
        <f t="shared" si="23"/>
        <v>1.0999999999999999E-7</v>
      </c>
      <c r="F79" s="514">
        <f t="shared" si="23"/>
        <v>1.0999999999999999E-7</v>
      </c>
      <c r="G79" s="514">
        <f t="shared" si="23"/>
        <v>1.0999999999999999E-7</v>
      </c>
      <c r="H79" s="515">
        <f t="shared" si="23"/>
        <v>1.0999999999999999E-7</v>
      </c>
      <c r="I79" s="514">
        <f t="shared" si="23"/>
        <v>1.0999999999999999E-7</v>
      </c>
      <c r="J79" s="514">
        <f t="shared" si="23"/>
        <v>1.0999999999999999E-7</v>
      </c>
      <c r="K79" s="514">
        <f t="shared" si="23"/>
        <v>1.0999999999999999E-7</v>
      </c>
      <c r="L79" s="514">
        <f t="shared" si="23"/>
        <v>1.0999999999999999E-7</v>
      </c>
      <c r="M79" s="514">
        <f t="shared" si="23"/>
        <v>1.0999999999999999E-7</v>
      </c>
      <c r="N79" s="516"/>
      <c r="O79" s="387"/>
    </row>
    <row r="80" spans="1:15" ht="20.100000000000001" customHeight="1" thickBot="1">
      <c r="A80" s="493" t="s">
        <v>196</v>
      </c>
      <c r="B80" s="453">
        <f t="shared" ref="B80:M80" si="24">IF(B79&lt;0,-B79,0)</f>
        <v>0</v>
      </c>
      <c r="C80" s="453">
        <f t="shared" si="24"/>
        <v>0</v>
      </c>
      <c r="D80" s="453">
        <f t="shared" si="24"/>
        <v>0</v>
      </c>
      <c r="E80" s="453">
        <f t="shared" si="24"/>
        <v>0</v>
      </c>
      <c r="F80" s="453">
        <f t="shared" si="24"/>
        <v>0</v>
      </c>
      <c r="G80" s="453">
        <f t="shared" si="24"/>
        <v>0</v>
      </c>
      <c r="H80" s="432">
        <f t="shared" si="24"/>
        <v>0</v>
      </c>
      <c r="I80" s="453">
        <f t="shared" si="24"/>
        <v>0</v>
      </c>
      <c r="J80" s="453">
        <f t="shared" si="24"/>
        <v>0</v>
      </c>
      <c r="K80" s="453">
        <f t="shared" si="24"/>
        <v>0</v>
      </c>
      <c r="L80" s="453">
        <f t="shared" si="24"/>
        <v>0</v>
      </c>
      <c r="M80" s="453">
        <f t="shared" si="24"/>
        <v>0</v>
      </c>
      <c r="N80" s="433"/>
      <c r="O80" s="382"/>
    </row>
    <row r="81" spans="1:16">
      <c r="A81" s="517"/>
      <c r="B81" s="518"/>
      <c r="C81" s="518"/>
      <c r="D81" s="518"/>
      <c r="E81" s="518"/>
      <c r="F81" s="518"/>
      <c r="G81" s="518"/>
      <c r="H81" s="487"/>
      <c r="I81" s="518"/>
      <c r="J81" s="518"/>
      <c r="K81" s="518"/>
      <c r="L81" s="518"/>
      <c r="M81" s="518"/>
      <c r="N81" s="518"/>
      <c r="O81" s="519"/>
    </row>
    <row r="82" spans="1:16">
      <c r="A82" s="517"/>
      <c r="B82" s="520"/>
      <c r="C82" s="518"/>
      <c r="D82" s="518"/>
      <c r="E82" s="518"/>
      <c r="F82" s="518"/>
      <c r="G82" s="518"/>
      <c r="H82" s="487"/>
      <c r="I82" s="518"/>
      <c r="J82" s="518"/>
      <c r="K82" s="518"/>
      <c r="L82" s="518"/>
      <c r="M82" s="518"/>
      <c r="N82" s="518"/>
      <c r="O82" s="519"/>
    </row>
    <row r="83" spans="1:16">
      <c r="A83" s="517"/>
      <c r="B83" s="521"/>
      <c r="C83" s="518"/>
      <c r="D83" s="518"/>
      <c r="E83" s="518"/>
      <c r="F83" s="518"/>
      <c r="G83" s="518"/>
      <c r="H83" s="487"/>
      <c r="I83" s="518"/>
      <c r="J83" s="518"/>
      <c r="K83" s="518"/>
      <c r="L83" s="518"/>
      <c r="M83" s="518"/>
      <c r="N83" s="518"/>
      <c r="O83" s="519"/>
    </row>
    <row r="84" spans="1:16">
      <c r="A84" s="517"/>
      <c r="B84" s="521"/>
      <c r="C84" s="518"/>
      <c r="D84" s="518"/>
      <c r="E84" s="518"/>
      <c r="F84" s="518"/>
      <c r="G84" s="518"/>
      <c r="H84" s="487"/>
      <c r="I84" s="518"/>
      <c r="J84" s="518"/>
      <c r="K84" s="518"/>
      <c r="L84" s="518"/>
      <c r="M84" s="518"/>
      <c r="N84" s="518"/>
      <c r="O84" s="519"/>
    </row>
    <row r="85" spans="1:16">
      <c r="A85" s="517"/>
      <c r="B85" s="521"/>
      <c r="C85" s="518"/>
      <c r="D85" s="518"/>
      <c r="E85" s="518"/>
      <c r="F85" s="518"/>
      <c r="G85" s="518"/>
      <c r="H85" s="487"/>
      <c r="I85" s="518"/>
      <c r="J85" s="518"/>
      <c r="K85" s="518"/>
      <c r="L85" s="518"/>
      <c r="M85" s="518"/>
      <c r="N85" s="518"/>
      <c r="O85" s="519"/>
    </row>
    <row r="86" spans="1:16">
      <c r="A86" s="517"/>
      <c r="B86" s="521"/>
      <c r="C86" s="518"/>
      <c r="D86" s="518"/>
      <c r="E86" s="518"/>
      <c r="F86" s="518"/>
      <c r="G86" s="518"/>
      <c r="H86" s="487"/>
      <c r="I86" s="518"/>
      <c r="J86" s="518"/>
      <c r="K86" s="518"/>
      <c r="L86" s="518"/>
      <c r="M86" s="518"/>
      <c r="N86" s="518"/>
      <c r="O86" s="519"/>
    </row>
    <row r="87" spans="1:16" ht="18" customHeight="1" thickBot="1">
      <c r="A87" s="518"/>
      <c r="B87" s="483"/>
      <c r="C87" s="522"/>
      <c r="D87" s="522"/>
      <c r="E87" s="522"/>
      <c r="F87" s="522"/>
      <c r="G87" s="522"/>
      <c r="H87" s="522"/>
      <c r="I87" s="518"/>
      <c r="J87" s="518"/>
      <c r="K87" s="518"/>
      <c r="L87" s="518"/>
      <c r="M87" s="518"/>
      <c r="N87" s="518"/>
      <c r="O87" s="519"/>
    </row>
    <row r="88" spans="1:16" ht="18" customHeight="1">
      <c r="A88" s="523" t="s">
        <v>197</v>
      </c>
      <c r="B88" s="524">
        <f>$B$1</f>
        <v>44576</v>
      </c>
      <c r="C88" s="524">
        <f>$C$1</f>
        <v>44607</v>
      </c>
      <c r="D88" s="524">
        <f>$D$1</f>
        <v>44638</v>
      </c>
      <c r="E88" s="524">
        <f>$E$1</f>
        <v>44669</v>
      </c>
      <c r="F88" s="524">
        <f>$F$1</f>
        <v>44700</v>
      </c>
      <c r="G88" s="524">
        <f>$G$1</f>
        <v>44731</v>
      </c>
      <c r="H88" s="525">
        <f>$H$1</f>
        <v>44762</v>
      </c>
      <c r="I88" s="524">
        <f>$I$1</f>
        <v>44793</v>
      </c>
      <c r="J88" s="524">
        <f>$J$1</f>
        <v>44824</v>
      </c>
      <c r="K88" s="524">
        <f>$K$1</f>
        <v>44855</v>
      </c>
      <c r="L88" s="524">
        <f>$L$1</f>
        <v>44886</v>
      </c>
      <c r="M88" s="526">
        <f>$M$1</f>
        <v>44917</v>
      </c>
      <c r="N88" s="527"/>
      <c r="O88" s="526" t="s">
        <v>128</v>
      </c>
    </row>
    <row r="89" spans="1:16" ht="18" customHeight="1">
      <c r="A89" s="528"/>
      <c r="B89" s="529"/>
      <c r="C89" s="529"/>
      <c r="D89" s="529"/>
      <c r="E89" s="529"/>
      <c r="F89" s="529"/>
      <c r="G89" s="529"/>
      <c r="H89" s="530"/>
      <c r="I89" s="529"/>
      <c r="J89" s="529"/>
      <c r="K89" s="529"/>
      <c r="L89" s="531"/>
      <c r="M89" s="532"/>
      <c r="N89" s="533"/>
      <c r="O89" s="534">
        <f>SUM(B89:M89)</f>
        <v>0</v>
      </c>
    </row>
    <row r="90" spans="1:16" ht="18" customHeight="1">
      <c r="A90" s="535"/>
      <c r="B90" s="529"/>
      <c r="C90" s="529"/>
      <c r="D90" s="529"/>
      <c r="E90" s="531"/>
      <c r="F90" s="536"/>
      <c r="G90" s="529"/>
      <c r="H90" s="537"/>
      <c r="I90" s="529"/>
      <c r="J90" s="529"/>
      <c r="K90" s="529"/>
      <c r="L90" s="538"/>
      <c r="M90" s="539"/>
      <c r="N90" s="540"/>
      <c r="O90" s="541">
        <f t="shared" ref="O90:O96" si="25">SUM(B90:M90)</f>
        <v>0</v>
      </c>
      <c r="P90" s="542"/>
    </row>
    <row r="91" spans="1:16" ht="18" customHeight="1">
      <c r="A91" s="535"/>
      <c r="B91" s="529"/>
      <c r="C91" s="529"/>
      <c r="D91" s="529"/>
      <c r="E91" s="543"/>
      <c r="F91" s="536"/>
      <c r="G91" s="531"/>
      <c r="H91" s="529"/>
      <c r="I91" s="529"/>
      <c r="J91" s="529"/>
      <c r="K91" s="529"/>
      <c r="L91" s="544"/>
      <c r="M91" s="545"/>
      <c r="N91" s="546"/>
      <c r="O91" s="547">
        <f t="shared" si="25"/>
        <v>0</v>
      </c>
      <c r="P91" s="542"/>
    </row>
    <row r="92" spans="1:16" ht="18" customHeight="1">
      <c r="A92" s="548"/>
      <c r="B92" s="529"/>
      <c r="C92" s="529"/>
      <c r="D92" s="529"/>
      <c r="E92" s="549"/>
      <c r="F92" s="536"/>
      <c r="G92" s="538"/>
      <c r="H92" s="529"/>
      <c r="I92" s="529"/>
      <c r="J92" s="529"/>
      <c r="K92" s="529"/>
      <c r="L92" s="544"/>
      <c r="M92" s="545"/>
      <c r="N92" s="546"/>
      <c r="O92" s="547">
        <f t="shared" si="25"/>
        <v>0</v>
      </c>
    </row>
    <row r="93" spans="1:16" ht="18" customHeight="1">
      <c r="A93" s="550"/>
      <c r="B93" s="529"/>
      <c r="C93" s="529"/>
      <c r="D93" s="529"/>
      <c r="E93" s="538"/>
      <c r="F93" s="536"/>
      <c r="G93" s="529"/>
      <c r="H93" s="529"/>
      <c r="I93" s="529"/>
      <c r="J93" s="529"/>
      <c r="K93" s="529"/>
      <c r="L93" s="544"/>
      <c r="M93" s="545"/>
      <c r="N93" s="546"/>
      <c r="O93" s="547">
        <f t="shared" si="25"/>
        <v>0</v>
      </c>
    </row>
    <row r="94" spans="1:16" ht="18" customHeight="1">
      <c r="A94" s="551"/>
      <c r="B94" s="529"/>
      <c r="C94" s="529"/>
      <c r="D94" s="529"/>
      <c r="E94" s="538"/>
      <c r="F94" s="536"/>
      <c r="G94" s="529"/>
      <c r="H94" s="529"/>
      <c r="I94" s="529"/>
      <c r="J94" s="529"/>
      <c r="K94" s="529"/>
      <c r="L94" s="544"/>
      <c r="M94" s="545"/>
      <c r="N94" s="546"/>
      <c r="O94" s="547">
        <f t="shared" si="25"/>
        <v>0</v>
      </c>
    </row>
    <row r="95" spans="1:16" ht="18" customHeight="1">
      <c r="A95" s="552"/>
      <c r="B95" s="529"/>
      <c r="C95" s="529"/>
      <c r="D95" s="529"/>
      <c r="E95" s="553"/>
      <c r="F95" s="536"/>
      <c r="G95" s="529"/>
      <c r="H95" s="529"/>
      <c r="I95" s="529"/>
      <c r="J95" s="529"/>
      <c r="K95" s="529"/>
      <c r="L95" s="544"/>
      <c r="M95" s="545"/>
      <c r="N95" s="546"/>
      <c r="O95" s="547">
        <f t="shared" si="25"/>
        <v>0</v>
      </c>
    </row>
    <row r="96" spans="1:16" ht="18" customHeight="1" thickBot="1">
      <c r="A96" s="554"/>
      <c r="B96" s="555"/>
      <c r="C96" s="556"/>
      <c r="D96" s="556"/>
      <c r="E96" s="556"/>
      <c r="F96" s="556"/>
      <c r="G96" s="556"/>
      <c r="H96" s="556"/>
      <c r="I96" s="556"/>
      <c r="J96" s="556"/>
      <c r="K96" s="556"/>
      <c r="L96" s="556"/>
      <c r="M96" s="557"/>
      <c r="N96" s="558"/>
      <c r="O96" s="559">
        <f t="shared" si="25"/>
        <v>0</v>
      </c>
    </row>
    <row r="97" spans="1:15" ht="18" customHeight="1" thickBot="1">
      <c r="A97" s="560" t="s">
        <v>198</v>
      </c>
      <c r="B97" s="561">
        <f>SUM(B89:B96)</f>
        <v>0</v>
      </c>
      <c r="C97" s="562">
        <f>SUM(C89:C96)</f>
        <v>0</v>
      </c>
      <c r="D97" s="562">
        <f t="shared" ref="D97:M97" si="26">SUM(D89:D96)</f>
        <v>0</v>
      </c>
      <c r="E97" s="562">
        <f t="shared" si="26"/>
        <v>0</v>
      </c>
      <c r="F97" s="562">
        <f t="shared" si="26"/>
        <v>0</v>
      </c>
      <c r="G97" s="562">
        <f t="shared" si="26"/>
        <v>0</v>
      </c>
      <c r="H97" s="562">
        <f t="shared" si="26"/>
        <v>0</v>
      </c>
      <c r="I97" s="562">
        <f t="shared" si="26"/>
        <v>0</v>
      </c>
      <c r="J97" s="562">
        <f t="shared" si="26"/>
        <v>0</v>
      </c>
      <c r="K97" s="562">
        <f t="shared" si="26"/>
        <v>0</v>
      </c>
      <c r="L97" s="562">
        <f t="shared" si="26"/>
        <v>0</v>
      </c>
      <c r="M97" s="563">
        <f t="shared" si="26"/>
        <v>0</v>
      </c>
      <c r="N97" s="564"/>
      <c r="O97" s="563">
        <f>SUM(B97:M97)</f>
        <v>0</v>
      </c>
    </row>
    <row r="98" spans="1:15" ht="18" customHeight="1">
      <c r="A98"/>
      <c r="B98"/>
      <c r="C98"/>
      <c r="D98"/>
      <c r="E98"/>
      <c r="F98"/>
      <c r="G98"/>
      <c r="H98" s="565"/>
      <c r="I98"/>
      <c r="J98"/>
      <c r="K98"/>
      <c r="L98"/>
      <c r="M98"/>
      <c r="N98" s="6"/>
      <c r="O98" s="566"/>
    </row>
    <row r="99" spans="1:15" ht="16.5" customHeight="1" thickBot="1">
      <c r="A99" s="487"/>
      <c r="B99" s="456"/>
      <c r="C99" s="456"/>
      <c r="D99" s="456"/>
      <c r="E99" s="456"/>
      <c r="F99" s="456"/>
      <c r="G99" s="456"/>
      <c r="H99" s="456"/>
      <c r="I99" s="456"/>
      <c r="J99" s="456"/>
      <c r="K99" s="456"/>
      <c r="L99" s="456"/>
      <c r="M99" s="456"/>
      <c r="N99" s="457"/>
      <c r="O99" s="456"/>
    </row>
    <row r="100" spans="1:15" ht="18.75" thickBot="1">
      <c r="A100" s="567"/>
      <c r="B100" s="312">
        <f>$B$1</f>
        <v>44576</v>
      </c>
      <c r="C100" s="312">
        <f>$C$1</f>
        <v>44607</v>
      </c>
      <c r="D100" s="312">
        <f>$D$1</f>
        <v>44638</v>
      </c>
      <c r="E100" s="312">
        <f>$E$1</f>
        <v>44669</v>
      </c>
      <c r="F100" s="312">
        <f>$F$1</f>
        <v>44700</v>
      </c>
      <c r="G100" s="312">
        <f>$G$1</f>
        <v>44731</v>
      </c>
      <c r="H100" s="313">
        <f>$H$1</f>
        <v>44762</v>
      </c>
      <c r="I100" s="312">
        <f>$I$1</f>
        <v>44793</v>
      </c>
      <c r="J100" s="312">
        <f>$J$1</f>
        <v>44824</v>
      </c>
      <c r="K100" s="312">
        <f>$K$1</f>
        <v>44855</v>
      </c>
      <c r="L100" s="312">
        <f>$L$1</f>
        <v>44886</v>
      </c>
      <c r="M100" s="312">
        <f>$M$1</f>
        <v>44917</v>
      </c>
      <c r="N100" s="568"/>
      <c r="O100" s="569" t="str">
        <f>O88</f>
        <v>TOTALS</v>
      </c>
    </row>
    <row r="101" spans="1:15" ht="17.100000000000001" customHeight="1">
      <c r="A101" s="570" t="str">
        <f>[1]APP!D21</f>
        <v xml:space="preserve">Term - </v>
      </c>
      <c r="B101" s="571">
        <f>[1]APP!B21</f>
        <v>0</v>
      </c>
      <c r="C101" s="572">
        <f>B101-B106</f>
        <v>0</v>
      </c>
      <c r="D101" s="572">
        <f t="shared" ref="D101:M101" si="27">C101-C106</f>
        <v>0</v>
      </c>
      <c r="E101" s="572">
        <f t="shared" si="27"/>
        <v>0</v>
      </c>
      <c r="F101" s="572">
        <f t="shared" si="27"/>
        <v>0</v>
      </c>
      <c r="G101" s="572">
        <f t="shared" si="27"/>
        <v>0</v>
      </c>
      <c r="H101" s="572">
        <f t="shared" si="27"/>
        <v>0</v>
      </c>
      <c r="I101" s="572">
        <f t="shared" si="27"/>
        <v>0</v>
      </c>
      <c r="J101" s="572">
        <f t="shared" si="27"/>
        <v>0</v>
      </c>
      <c r="K101" s="572">
        <f t="shared" si="27"/>
        <v>0</v>
      </c>
      <c r="L101" s="572">
        <f t="shared" si="27"/>
        <v>0</v>
      </c>
      <c r="M101" s="572">
        <f t="shared" si="27"/>
        <v>0</v>
      </c>
      <c r="N101" s="573"/>
      <c r="O101" s="574"/>
    </row>
    <row r="102" spans="1:15" ht="17.100000000000001" customHeight="1">
      <c r="A102" s="575" t="s">
        <v>199</v>
      </c>
      <c r="B102" s="576">
        <f>[1]APP!J21</f>
        <v>0</v>
      </c>
      <c r="C102" s="577"/>
      <c r="D102" s="577"/>
      <c r="E102" s="577"/>
      <c r="F102" s="577"/>
      <c r="G102" s="577"/>
      <c r="H102" s="578"/>
      <c r="I102" s="577"/>
      <c r="J102" s="577"/>
      <c r="K102" s="577"/>
      <c r="L102" s="577"/>
      <c r="M102" s="577"/>
      <c r="N102" s="579"/>
      <c r="O102" s="436"/>
    </row>
    <row r="103" spans="1:15" ht="17.100000000000001" customHeight="1">
      <c r="A103" s="575" t="s">
        <v>200</v>
      </c>
      <c r="B103" s="580">
        <f>[1]APP!C21</f>
        <v>0</v>
      </c>
      <c r="C103" s="581">
        <f t="shared" ref="C103:M103" si="28">C101*$B$102/12+B104</f>
        <v>0</v>
      </c>
      <c r="D103" s="581">
        <f t="shared" si="28"/>
        <v>0</v>
      </c>
      <c r="E103" s="581">
        <f t="shared" si="28"/>
        <v>0</v>
      </c>
      <c r="F103" s="581">
        <f t="shared" si="28"/>
        <v>0</v>
      </c>
      <c r="G103" s="581">
        <f t="shared" si="28"/>
        <v>0</v>
      </c>
      <c r="H103" s="582">
        <f t="shared" si="28"/>
        <v>0</v>
      </c>
      <c r="I103" s="581">
        <f t="shared" si="28"/>
        <v>0</v>
      </c>
      <c r="J103" s="581">
        <f t="shared" si="28"/>
        <v>0</v>
      </c>
      <c r="K103" s="581">
        <f t="shared" si="28"/>
        <v>0</v>
      </c>
      <c r="L103" s="581">
        <f t="shared" si="28"/>
        <v>0</v>
      </c>
      <c r="M103" s="581">
        <f t="shared" si="28"/>
        <v>0</v>
      </c>
      <c r="N103" s="579"/>
      <c r="O103" s="436"/>
    </row>
    <row r="104" spans="1:15" ht="17.100000000000001" customHeight="1">
      <c r="A104" s="575" t="s">
        <v>201</v>
      </c>
      <c r="B104" s="583">
        <f>B101*$B$102/12-B107+B103</f>
        <v>0</v>
      </c>
      <c r="C104" s="584">
        <f t="shared" ref="C104:M104" si="29">C101*$B$102/12-C107+B104</f>
        <v>0</v>
      </c>
      <c r="D104" s="584">
        <f t="shared" si="29"/>
        <v>0</v>
      </c>
      <c r="E104" s="584">
        <f t="shared" si="29"/>
        <v>0</v>
      </c>
      <c r="F104" s="584">
        <f t="shared" si="29"/>
        <v>0</v>
      </c>
      <c r="G104" s="584">
        <f t="shared" si="29"/>
        <v>0</v>
      </c>
      <c r="H104" s="585">
        <f t="shared" si="29"/>
        <v>0</v>
      </c>
      <c r="I104" s="584">
        <f t="shared" si="29"/>
        <v>0</v>
      </c>
      <c r="J104" s="584">
        <f t="shared" si="29"/>
        <v>0</v>
      </c>
      <c r="K104" s="584">
        <f t="shared" si="29"/>
        <v>0</v>
      </c>
      <c r="L104" s="584">
        <f t="shared" si="29"/>
        <v>0</v>
      </c>
      <c r="M104" s="584">
        <f t="shared" si="29"/>
        <v>0</v>
      </c>
      <c r="N104" s="579"/>
      <c r="O104" s="436"/>
    </row>
    <row r="105" spans="1:15" ht="17.100000000000001" customHeight="1">
      <c r="A105" s="575" t="s">
        <v>202</v>
      </c>
      <c r="B105" s="586"/>
      <c r="C105" s="581">
        <f>C101*$B$102/12+B104</f>
        <v>0</v>
      </c>
      <c r="D105" s="581">
        <f t="shared" ref="D105:M105" si="30">D101*$B$102/12+C105-C107</f>
        <v>0</v>
      </c>
      <c r="E105" s="581">
        <f t="shared" si="30"/>
        <v>0</v>
      </c>
      <c r="F105" s="581">
        <f t="shared" si="30"/>
        <v>0</v>
      </c>
      <c r="G105" s="581">
        <f t="shared" si="30"/>
        <v>0</v>
      </c>
      <c r="H105" s="581">
        <f t="shared" si="30"/>
        <v>0</v>
      </c>
      <c r="I105" s="581">
        <f t="shared" si="30"/>
        <v>0</v>
      </c>
      <c r="J105" s="581">
        <f t="shared" si="30"/>
        <v>0</v>
      </c>
      <c r="K105" s="581">
        <f t="shared" si="30"/>
        <v>0</v>
      </c>
      <c r="L105" s="581">
        <f t="shared" si="30"/>
        <v>0</v>
      </c>
      <c r="M105" s="581">
        <f t="shared" si="30"/>
        <v>0</v>
      </c>
      <c r="N105" s="579"/>
      <c r="O105" s="436"/>
    </row>
    <row r="106" spans="1:15" ht="17.100000000000001" customHeight="1">
      <c r="A106" s="575" t="s">
        <v>203</v>
      </c>
      <c r="B106" s="587"/>
      <c r="C106" s="588"/>
      <c r="D106" s="588"/>
      <c r="E106" s="589"/>
      <c r="F106" s="588"/>
      <c r="G106" s="588"/>
      <c r="H106" s="590"/>
      <c r="I106" s="591"/>
      <c r="J106" s="588"/>
      <c r="K106" s="588"/>
      <c r="L106" s="588"/>
      <c r="M106" s="591">
        <f>B109-M107</f>
        <v>0</v>
      </c>
      <c r="N106" s="579"/>
      <c r="O106" s="436">
        <f>SUM(B106:M106)</f>
        <v>0</v>
      </c>
    </row>
    <row r="107" spans="1:15" ht="17.100000000000001" customHeight="1">
      <c r="A107" s="575" t="s">
        <v>204</v>
      </c>
      <c r="B107" s="592"/>
      <c r="C107" s="588"/>
      <c r="D107" s="588"/>
      <c r="E107" s="593"/>
      <c r="F107" s="588"/>
      <c r="G107" s="588"/>
      <c r="H107" s="588"/>
      <c r="I107" s="591"/>
      <c r="J107" s="588"/>
      <c r="K107" s="588"/>
      <c r="L107" s="588"/>
      <c r="M107" s="594">
        <f>M103</f>
        <v>0</v>
      </c>
      <c r="N107" s="579"/>
      <c r="O107" s="436">
        <f>SUM(B107:M107)</f>
        <v>0</v>
      </c>
    </row>
    <row r="108" spans="1:15" ht="17.100000000000001" customHeight="1">
      <c r="A108" s="595"/>
      <c r="B108" s="596"/>
      <c r="C108" s="597"/>
      <c r="D108" s="597"/>
      <c r="E108" s="598"/>
      <c r="F108" s="588"/>
      <c r="G108" s="588"/>
      <c r="H108" s="588"/>
      <c r="I108" s="599"/>
      <c r="J108" s="588"/>
      <c r="K108" s="588"/>
      <c r="L108" s="588"/>
      <c r="M108" s="591"/>
      <c r="N108" s="579"/>
      <c r="O108" s="436"/>
    </row>
    <row r="109" spans="1:15" ht="17.100000000000001" customHeight="1" thickBot="1">
      <c r="A109" s="600" t="s">
        <v>205</v>
      </c>
      <c r="B109" s="601" t="str">
        <f>'[1]BS-NEW'!H20</f>
        <v xml:space="preserve"> </v>
      </c>
      <c r="C109" s="602"/>
      <c r="D109" s="602"/>
      <c r="E109" s="602"/>
      <c r="F109" s="602"/>
      <c r="G109" s="602"/>
      <c r="H109" s="603"/>
      <c r="I109" s="602"/>
      <c r="J109" s="602"/>
      <c r="K109" s="602"/>
      <c r="L109" s="602"/>
      <c r="M109" s="602"/>
      <c r="N109" s="604"/>
      <c r="O109" s="605"/>
    </row>
    <row r="110" spans="1:15" ht="18.75" thickBot="1">
      <c r="A110" s="567"/>
      <c r="B110" s="312">
        <f>$B$1</f>
        <v>44576</v>
      </c>
      <c r="C110" s="312">
        <f>$C$1</f>
        <v>44607</v>
      </c>
      <c r="D110" s="312">
        <f>$D$1</f>
        <v>44638</v>
      </c>
      <c r="E110" s="312">
        <f>$E$1</f>
        <v>44669</v>
      </c>
      <c r="F110" s="312">
        <f>$F$1</f>
        <v>44700</v>
      </c>
      <c r="G110" s="312">
        <f>$G$1</f>
        <v>44731</v>
      </c>
      <c r="H110" s="313">
        <f>$H$1</f>
        <v>44762</v>
      </c>
      <c r="I110" s="312">
        <f>$I$1</f>
        <v>44793</v>
      </c>
      <c r="J110" s="312">
        <f>$J$1</f>
        <v>44824</v>
      </c>
      <c r="K110" s="312">
        <f>$K$1</f>
        <v>44855</v>
      </c>
      <c r="L110" s="312">
        <f>$L$1</f>
        <v>44886</v>
      </c>
      <c r="M110" s="312">
        <f>$M$1</f>
        <v>44917</v>
      </c>
      <c r="N110" s="568"/>
      <c r="O110" s="569">
        <f>O98</f>
        <v>0</v>
      </c>
    </row>
    <row r="111" spans="1:15" ht="17.100000000000001" customHeight="1">
      <c r="A111" s="606">
        <f>[1]APP!D22</f>
        <v>0</v>
      </c>
      <c r="B111" s="607">
        <f>[1]APP!B22</f>
        <v>0</v>
      </c>
      <c r="C111" s="572">
        <f t="shared" ref="C111:M111" si="31">B111-B116</f>
        <v>0</v>
      </c>
      <c r="D111" s="572">
        <f>C111-C116</f>
        <v>0</v>
      </c>
      <c r="E111" s="572">
        <f t="shared" si="31"/>
        <v>0</v>
      </c>
      <c r="F111" s="572">
        <f t="shared" si="31"/>
        <v>0</v>
      </c>
      <c r="G111" s="572">
        <f t="shared" si="31"/>
        <v>0</v>
      </c>
      <c r="H111" s="608">
        <f t="shared" si="31"/>
        <v>0</v>
      </c>
      <c r="I111" s="572">
        <f t="shared" si="31"/>
        <v>0</v>
      </c>
      <c r="J111" s="572">
        <f t="shared" si="31"/>
        <v>0</v>
      </c>
      <c r="K111" s="572">
        <f t="shared" si="31"/>
        <v>0</v>
      </c>
      <c r="L111" s="572">
        <f t="shared" si="31"/>
        <v>0</v>
      </c>
      <c r="M111" s="572">
        <f t="shared" si="31"/>
        <v>0</v>
      </c>
      <c r="N111" s="573"/>
      <c r="O111" s="574"/>
    </row>
    <row r="112" spans="1:15" ht="17.100000000000001" customHeight="1">
      <c r="A112" s="609" t="s">
        <v>199</v>
      </c>
      <c r="B112" s="610">
        <f>[1]APP!J22</f>
        <v>0</v>
      </c>
      <c r="C112" s="610"/>
      <c r="D112" s="611"/>
      <c r="E112" s="505"/>
      <c r="F112" s="505"/>
      <c r="G112" s="505"/>
      <c r="H112" s="504"/>
      <c r="I112" s="505"/>
      <c r="J112" s="505"/>
      <c r="K112" s="505"/>
      <c r="L112" s="505"/>
      <c r="M112" s="505"/>
      <c r="N112" s="435"/>
      <c r="O112" s="436"/>
    </row>
    <row r="113" spans="1:15" ht="17.100000000000001" customHeight="1">
      <c r="A113" s="609" t="s">
        <v>200</v>
      </c>
      <c r="B113" s="463">
        <f>[1]APP!C22</f>
        <v>0</v>
      </c>
      <c r="C113" s="581">
        <f>B111*$B$112/12</f>
        <v>0</v>
      </c>
      <c r="D113" s="581">
        <f t="shared" ref="D113:M113" si="32">D111*$B$112/12+C114</f>
        <v>0</v>
      </c>
      <c r="E113" s="581">
        <f t="shared" si="32"/>
        <v>0</v>
      </c>
      <c r="F113" s="581">
        <f t="shared" si="32"/>
        <v>0</v>
      </c>
      <c r="G113" s="581">
        <f t="shared" si="32"/>
        <v>0</v>
      </c>
      <c r="H113" s="582">
        <f t="shared" si="32"/>
        <v>0</v>
      </c>
      <c r="I113" s="581">
        <f t="shared" si="32"/>
        <v>0</v>
      </c>
      <c r="J113" s="581">
        <f t="shared" si="32"/>
        <v>0</v>
      </c>
      <c r="K113" s="581">
        <f t="shared" si="32"/>
        <v>0</v>
      </c>
      <c r="L113" s="581">
        <f t="shared" si="32"/>
        <v>0</v>
      </c>
      <c r="M113" s="581">
        <f t="shared" si="32"/>
        <v>0</v>
      </c>
      <c r="N113" s="435"/>
      <c r="O113" s="436"/>
    </row>
    <row r="114" spans="1:15" ht="17.100000000000001" customHeight="1">
      <c r="A114" s="609" t="s">
        <v>201</v>
      </c>
      <c r="B114" s="507">
        <f>B111*$B$112/12-B117+B113</f>
        <v>0</v>
      </c>
      <c r="C114" s="584">
        <f t="shared" ref="C114:M114" si="33">C111*$B$112/12-C117+B114</f>
        <v>0</v>
      </c>
      <c r="D114" s="584">
        <f t="shared" si="33"/>
        <v>0</v>
      </c>
      <c r="E114" s="584">
        <f t="shared" si="33"/>
        <v>0</v>
      </c>
      <c r="F114" s="584">
        <f t="shared" si="33"/>
        <v>0</v>
      </c>
      <c r="G114" s="584">
        <f t="shared" si="33"/>
        <v>0</v>
      </c>
      <c r="H114" s="585">
        <f t="shared" si="33"/>
        <v>0</v>
      </c>
      <c r="I114" s="584">
        <f t="shared" si="33"/>
        <v>0</v>
      </c>
      <c r="J114" s="584">
        <f t="shared" si="33"/>
        <v>0</v>
      </c>
      <c r="K114" s="584">
        <f t="shared" si="33"/>
        <v>0</v>
      </c>
      <c r="L114" s="584">
        <f t="shared" si="33"/>
        <v>0</v>
      </c>
      <c r="M114" s="584">
        <f t="shared" si="33"/>
        <v>0</v>
      </c>
      <c r="N114" s="579"/>
      <c r="O114" s="436"/>
    </row>
    <row r="115" spans="1:15" ht="17.100000000000001" customHeight="1">
      <c r="A115" s="612" t="s">
        <v>202</v>
      </c>
      <c r="B115" s="613"/>
      <c r="C115" s="581">
        <f>C111*$B$112/12+B114</f>
        <v>0</v>
      </c>
      <c r="D115" s="581">
        <f t="shared" ref="D115:M115" si="34">D111*$B$112/12+C115-C117</f>
        <v>0</v>
      </c>
      <c r="E115" s="581">
        <f t="shared" si="34"/>
        <v>0</v>
      </c>
      <c r="F115" s="581">
        <f t="shared" si="34"/>
        <v>0</v>
      </c>
      <c r="G115" s="581">
        <f t="shared" si="34"/>
        <v>0</v>
      </c>
      <c r="H115" s="581">
        <f t="shared" si="34"/>
        <v>0</v>
      </c>
      <c r="I115" s="581">
        <f t="shared" si="34"/>
        <v>0</v>
      </c>
      <c r="J115" s="581">
        <f t="shared" si="34"/>
        <v>0</v>
      </c>
      <c r="K115" s="581">
        <f t="shared" si="34"/>
        <v>0</v>
      </c>
      <c r="L115" s="581">
        <f t="shared" si="34"/>
        <v>0</v>
      </c>
      <c r="M115" s="581">
        <f t="shared" si="34"/>
        <v>0</v>
      </c>
      <c r="N115" s="435"/>
      <c r="O115" s="436"/>
    </row>
    <row r="116" spans="1:15" ht="17.100000000000001" customHeight="1">
      <c r="A116" s="614" t="s">
        <v>206</v>
      </c>
      <c r="B116" s="615"/>
      <c r="C116" s="615"/>
      <c r="D116" s="615"/>
      <c r="E116" s="589"/>
      <c r="F116" s="615"/>
      <c r="G116" s="615"/>
      <c r="H116" s="615"/>
      <c r="I116" s="615"/>
      <c r="J116" s="615"/>
      <c r="K116" s="615"/>
      <c r="L116" s="615"/>
      <c r="M116" s="615"/>
      <c r="N116" s="435"/>
      <c r="O116" s="436">
        <f>SUM(B116:M116)</f>
        <v>0</v>
      </c>
    </row>
    <row r="117" spans="1:15" ht="17.100000000000001" customHeight="1">
      <c r="A117" s="612" t="s">
        <v>204</v>
      </c>
      <c r="B117" s="616"/>
      <c r="C117" s="617"/>
      <c r="D117" s="618"/>
      <c r="E117" s="619"/>
      <c r="F117" s="617"/>
      <c r="G117" s="617"/>
      <c r="H117" s="617"/>
      <c r="I117" s="617"/>
      <c r="J117" s="617"/>
      <c r="K117" s="617"/>
      <c r="L117" s="617"/>
      <c r="M117" s="594"/>
      <c r="N117" s="435"/>
      <c r="O117" s="436">
        <f>SUM(B117:M117)</f>
        <v>0</v>
      </c>
    </row>
    <row r="118" spans="1:15" ht="17.100000000000001" customHeight="1">
      <c r="A118" s="620"/>
      <c r="B118" s="621"/>
      <c r="C118" s="591"/>
      <c r="D118" s="622"/>
      <c r="E118" s="623"/>
      <c r="F118" s="588"/>
      <c r="G118" s="591"/>
      <c r="H118" s="591"/>
      <c r="I118" s="591"/>
      <c r="J118" s="591"/>
      <c r="K118" s="591"/>
      <c r="L118" s="624"/>
      <c r="M118" s="625"/>
      <c r="N118" s="435"/>
      <c r="O118" s="626"/>
    </row>
    <row r="119" spans="1:15" ht="17.100000000000001" customHeight="1" thickBot="1">
      <c r="A119" s="627" t="s">
        <v>205</v>
      </c>
      <c r="B119" s="628" t="str">
        <f>'[1]BS-NEW'!H21</f>
        <v xml:space="preserve"> </v>
      </c>
      <c r="C119" s="602"/>
      <c r="D119" s="602"/>
      <c r="E119" s="602"/>
      <c r="F119" s="602"/>
      <c r="G119" s="602"/>
      <c r="H119" s="603"/>
      <c r="I119" s="602"/>
      <c r="J119" s="602"/>
      <c r="K119" s="602" t="s">
        <v>207</v>
      </c>
      <c r="L119" s="602"/>
      <c r="M119" s="602"/>
      <c r="N119" s="604"/>
      <c r="O119" s="605"/>
    </row>
    <row r="120" spans="1:15" ht="17.100000000000001" customHeight="1">
      <c r="A120" s="606">
        <f>[1]APP!D23</f>
        <v>0</v>
      </c>
      <c r="B120" s="607">
        <f>[1]APP!B23</f>
        <v>0</v>
      </c>
      <c r="C120" s="572">
        <f>B120-B125</f>
        <v>0</v>
      </c>
      <c r="D120" s="572">
        <f>C120-C125</f>
        <v>0</v>
      </c>
      <c r="E120" s="607">
        <f>(D120-D125)</f>
        <v>0</v>
      </c>
      <c r="F120" s="572">
        <f t="shared" ref="F120:L120" si="35">E120-E125</f>
        <v>0</v>
      </c>
      <c r="G120" s="572">
        <f t="shared" si="35"/>
        <v>0</v>
      </c>
      <c r="H120" s="608">
        <f t="shared" si="35"/>
        <v>0</v>
      </c>
      <c r="I120" s="572">
        <f t="shared" si="35"/>
        <v>0</v>
      </c>
      <c r="J120" s="572">
        <f t="shared" si="35"/>
        <v>0</v>
      </c>
      <c r="K120" s="572">
        <f t="shared" si="35"/>
        <v>0</v>
      </c>
      <c r="L120" s="572">
        <f t="shared" si="35"/>
        <v>0</v>
      </c>
      <c r="M120" s="607">
        <f>L120-L125</f>
        <v>0</v>
      </c>
      <c r="N120" s="573"/>
      <c r="O120" s="629"/>
    </row>
    <row r="121" spans="1:15" ht="17.100000000000001" customHeight="1">
      <c r="A121" s="609" t="s">
        <v>199</v>
      </c>
      <c r="B121" s="610">
        <f>[1]APP!J23</f>
        <v>0</v>
      </c>
      <c r="C121" s="610"/>
      <c r="D121" s="611"/>
      <c r="E121" s="505"/>
      <c r="F121" s="505"/>
      <c r="G121" s="505"/>
      <c r="H121" s="504"/>
      <c r="I121" s="505"/>
      <c r="J121" s="505"/>
      <c r="K121" s="505"/>
      <c r="L121" s="505"/>
      <c r="M121" s="505"/>
      <c r="N121" s="435"/>
      <c r="O121" s="626"/>
    </row>
    <row r="122" spans="1:15" ht="17.100000000000001" customHeight="1">
      <c r="A122" s="609" t="s">
        <v>200</v>
      </c>
      <c r="B122" s="463">
        <f>[1]APP!C23</f>
        <v>0</v>
      </c>
      <c r="C122" s="581">
        <f>C120*$B$121/12+B123</f>
        <v>0</v>
      </c>
      <c r="D122" s="581">
        <f t="shared" ref="D122:L122" si="36">D120*$B$121/12+C123</f>
        <v>0</v>
      </c>
      <c r="E122" s="581">
        <f t="shared" si="36"/>
        <v>0</v>
      </c>
      <c r="F122" s="581">
        <f t="shared" si="36"/>
        <v>0</v>
      </c>
      <c r="G122" s="581">
        <f t="shared" si="36"/>
        <v>0</v>
      </c>
      <c r="H122" s="581">
        <f t="shared" si="36"/>
        <v>0</v>
      </c>
      <c r="I122" s="581">
        <f t="shared" si="36"/>
        <v>0</v>
      </c>
      <c r="J122" s="581">
        <f t="shared" si="36"/>
        <v>0</v>
      </c>
      <c r="K122" s="581">
        <f t="shared" si="36"/>
        <v>0</v>
      </c>
      <c r="L122" s="581">
        <f t="shared" si="36"/>
        <v>0</v>
      </c>
      <c r="M122" s="581">
        <f>M120*$B$121/12+L123</f>
        <v>0</v>
      </c>
      <c r="N122" s="435"/>
      <c r="O122" s="626"/>
    </row>
    <row r="123" spans="1:15" ht="17.100000000000001" customHeight="1">
      <c r="A123" s="609" t="s">
        <v>201</v>
      </c>
      <c r="B123" s="507">
        <f>B120*$B$121/12-B126+B122</f>
        <v>0</v>
      </c>
      <c r="C123" s="630">
        <f>C120*$B$121/12-C126+B123</f>
        <v>0</v>
      </c>
      <c r="D123" s="630">
        <f t="shared" ref="D123:L123" si="37">D120*$B$121/12-D126+C123</f>
        <v>0</v>
      </c>
      <c r="E123" s="630">
        <f t="shared" si="37"/>
        <v>0</v>
      </c>
      <c r="F123" s="630">
        <f t="shared" si="37"/>
        <v>0</v>
      </c>
      <c r="G123" s="630">
        <f t="shared" si="37"/>
        <v>0</v>
      </c>
      <c r="H123" s="630">
        <f t="shared" si="37"/>
        <v>0</v>
      </c>
      <c r="I123" s="630">
        <f t="shared" si="37"/>
        <v>0</v>
      </c>
      <c r="J123" s="630">
        <f t="shared" si="37"/>
        <v>0</v>
      </c>
      <c r="K123" s="630">
        <f t="shared" si="37"/>
        <v>0</v>
      </c>
      <c r="L123" s="630">
        <f t="shared" si="37"/>
        <v>0</v>
      </c>
      <c r="M123" s="630">
        <f>M120*$B$121/12-M126+L123</f>
        <v>0</v>
      </c>
      <c r="N123" s="579"/>
      <c r="O123" s="626"/>
    </row>
    <row r="124" spans="1:15" ht="17.100000000000001" customHeight="1">
      <c r="A124" s="609" t="s">
        <v>202</v>
      </c>
      <c r="B124" s="613"/>
      <c r="C124" s="581">
        <f>C120*$B$112/12+B123</f>
        <v>0</v>
      </c>
      <c r="D124" s="581">
        <f t="shared" ref="D124:M124" si="38">D120*$B$112/12+C124-C126</f>
        <v>0</v>
      </c>
      <c r="E124" s="581">
        <f t="shared" si="38"/>
        <v>0</v>
      </c>
      <c r="F124" s="581">
        <f t="shared" si="38"/>
        <v>0</v>
      </c>
      <c r="G124" s="581">
        <f t="shared" si="38"/>
        <v>0</v>
      </c>
      <c r="H124" s="581">
        <f t="shared" si="38"/>
        <v>0</v>
      </c>
      <c r="I124" s="581">
        <f t="shared" si="38"/>
        <v>0</v>
      </c>
      <c r="J124" s="581">
        <f t="shared" si="38"/>
        <v>0</v>
      </c>
      <c r="K124" s="581">
        <f t="shared" si="38"/>
        <v>0</v>
      </c>
      <c r="L124" s="581">
        <f t="shared" si="38"/>
        <v>0</v>
      </c>
      <c r="M124" s="581">
        <f t="shared" si="38"/>
        <v>0</v>
      </c>
      <c r="N124" s="435"/>
      <c r="O124" s="626"/>
    </row>
    <row r="125" spans="1:15" ht="17.100000000000001" customHeight="1">
      <c r="A125" s="631" t="s">
        <v>208</v>
      </c>
      <c r="B125" s="615"/>
      <c r="C125" s="615"/>
      <c r="D125" s="615"/>
      <c r="E125" s="615"/>
      <c r="F125" s="615"/>
      <c r="G125" s="615"/>
      <c r="H125" s="615"/>
      <c r="I125" s="615"/>
      <c r="J125" s="615"/>
      <c r="K125" s="615"/>
      <c r="L125" s="615"/>
      <c r="M125" s="615"/>
      <c r="N125" s="435"/>
      <c r="O125" s="626">
        <f>SUM(B125:M125)</f>
        <v>0</v>
      </c>
    </row>
    <row r="126" spans="1:15" ht="17.100000000000001" customHeight="1">
      <c r="A126" s="609" t="s">
        <v>204</v>
      </c>
      <c r="B126" s="616"/>
      <c r="C126" s="632"/>
      <c r="D126" s="632"/>
      <c r="E126" s="632"/>
      <c r="F126" s="633"/>
      <c r="G126" s="633"/>
      <c r="H126" s="633"/>
      <c r="I126" s="633"/>
      <c r="J126" s="633"/>
      <c r="K126" s="633"/>
      <c r="L126" s="633"/>
      <c r="M126" s="594"/>
      <c r="N126" s="435"/>
      <c r="O126" s="626">
        <f>SUM(B126:M126)</f>
        <v>0</v>
      </c>
    </row>
    <row r="127" spans="1:15" ht="17.100000000000001" customHeight="1">
      <c r="A127" s="634"/>
      <c r="B127" s="621"/>
      <c r="C127" s="615"/>
      <c r="D127" s="615"/>
      <c r="E127" s="615"/>
      <c r="F127" s="588"/>
      <c r="G127" s="591"/>
      <c r="H127" s="591"/>
      <c r="I127" s="591"/>
      <c r="J127" s="591"/>
      <c r="K127" s="591"/>
      <c r="L127" s="591"/>
      <c r="M127" s="635"/>
      <c r="N127" s="435"/>
      <c r="O127" s="626"/>
    </row>
    <row r="128" spans="1:15" ht="17.100000000000001" customHeight="1" thickBot="1">
      <c r="A128" s="627" t="s">
        <v>205</v>
      </c>
      <c r="B128" s="628" t="str">
        <f>'[1]BS-NEW'!H22</f>
        <v xml:space="preserve"> </v>
      </c>
      <c r="C128" s="602"/>
      <c r="D128" s="602"/>
      <c r="E128" s="602"/>
      <c r="F128" s="602"/>
      <c r="G128" s="602"/>
      <c r="H128" s="603"/>
      <c r="I128" s="602"/>
      <c r="J128" s="602"/>
      <c r="K128" s="602" t="s">
        <v>207</v>
      </c>
      <c r="L128" s="602"/>
      <c r="M128" s="602"/>
      <c r="N128" s="604"/>
      <c r="O128" s="605"/>
    </row>
    <row r="129" spans="1:15" ht="17.100000000000001" customHeight="1">
      <c r="A129" s="636">
        <f>[1]APP!D24</f>
        <v>0</v>
      </c>
      <c r="B129" s="607">
        <f>[1]APP!B24</f>
        <v>0</v>
      </c>
      <c r="C129" s="572">
        <f t="shared" ref="C129:M129" si="39">B129-B134</f>
        <v>0</v>
      </c>
      <c r="D129" s="572">
        <f t="shared" si="39"/>
        <v>0</v>
      </c>
      <c r="E129" s="572">
        <f>D129-D134+(15000*0)</f>
        <v>0</v>
      </c>
      <c r="F129" s="572">
        <f t="shared" si="39"/>
        <v>0</v>
      </c>
      <c r="G129" s="572">
        <f t="shared" si="39"/>
        <v>0</v>
      </c>
      <c r="H129" s="608">
        <f t="shared" si="39"/>
        <v>0</v>
      </c>
      <c r="I129" s="572">
        <f t="shared" si="39"/>
        <v>0</v>
      </c>
      <c r="J129" s="572">
        <f t="shared" si="39"/>
        <v>0</v>
      </c>
      <c r="K129" s="572">
        <f t="shared" si="39"/>
        <v>0</v>
      </c>
      <c r="L129" s="572">
        <f t="shared" si="39"/>
        <v>0</v>
      </c>
      <c r="M129" s="572">
        <f t="shared" si="39"/>
        <v>0</v>
      </c>
      <c r="N129" s="573"/>
      <c r="O129" s="629"/>
    </row>
    <row r="130" spans="1:15" ht="17.100000000000001" customHeight="1">
      <c r="A130" s="609" t="s">
        <v>199</v>
      </c>
      <c r="B130" s="576">
        <f>[1]APP!J24</f>
        <v>0</v>
      </c>
      <c r="C130" s="505"/>
      <c r="D130" s="505"/>
      <c r="E130" s="505"/>
      <c r="F130" s="505"/>
      <c r="G130" s="505"/>
      <c r="H130" s="504"/>
      <c r="I130" s="505"/>
      <c r="J130" s="505"/>
      <c r="K130" s="505"/>
      <c r="L130" s="505"/>
      <c r="M130" s="505"/>
      <c r="N130" s="435"/>
      <c r="O130" s="626"/>
    </row>
    <row r="131" spans="1:15" ht="17.100000000000001" customHeight="1">
      <c r="A131" s="609" t="s">
        <v>200</v>
      </c>
      <c r="B131" s="580">
        <f>[1]APP!C24</f>
        <v>0</v>
      </c>
      <c r="C131" s="581">
        <f>C129*$B$130/12+B132</f>
        <v>0</v>
      </c>
      <c r="D131" s="581">
        <f>D129*$B$130/12+C132</f>
        <v>0</v>
      </c>
      <c r="E131" s="581">
        <f t="shared" ref="E131:M131" si="40">E129*$B$130/12+D132</f>
        <v>0</v>
      </c>
      <c r="F131" s="581">
        <f t="shared" si="40"/>
        <v>0</v>
      </c>
      <c r="G131" s="581">
        <f t="shared" si="40"/>
        <v>0</v>
      </c>
      <c r="H131" s="582">
        <f t="shared" si="40"/>
        <v>0</v>
      </c>
      <c r="I131" s="581">
        <f t="shared" si="40"/>
        <v>0</v>
      </c>
      <c r="J131" s="581">
        <f t="shared" si="40"/>
        <v>0</v>
      </c>
      <c r="K131" s="581">
        <f t="shared" si="40"/>
        <v>0</v>
      </c>
      <c r="L131" s="581">
        <f t="shared" si="40"/>
        <v>0</v>
      </c>
      <c r="M131" s="581">
        <f t="shared" si="40"/>
        <v>0</v>
      </c>
      <c r="N131" s="435"/>
      <c r="O131" s="626"/>
    </row>
    <row r="132" spans="1:15" ht="17.100000000000001" customHeight="1">
      <c r="A132" s="609" t="s">
        <v>201</v>
      </c>
      <c r="B132" s="580">
        <f>B129*$B$130/12-B135+B131</f>
        <v>0</v>
      </c>
      <c r="C132" s="637">
        <f t="shared" ref="C132:M132" si="41">C129*$B$130/12-C135+B132</f>
        <v>0</v>
      </c>
      <c r="D132" s="505">
        <f t="shared" si="41"/>
        <v>0</v>
      </c>
      <c r="E132" s="505">
        <f t="shared" si="41"/>
        <v>0</v>
      </c>
      <c r="F132" s="505">
        <f t="shared" si="41"/>
        <v>0</v>
      </c>
      <c r="G132" s="505">
        <f t="shared" si="41"/>
        <v>0</v>
      </c>
      <c r="H132" s="638">
        <f t="shared" si="41"/>
        <v>0</v>
      </c>
      <c r="I132" s="505">
        <f t="shared" si="41"/>
        <v>0</v>
      </c>
      <c r="J132" s="505">
        <f t="shared" si="41"/>
        <v>0</v>
      </c>
      <c r="K132" s="505">
        <f t="shared" si="41"/>
        <v>0</v>
      </c>
      <c r="L132" s="505">
        <f t="shared" si="41"/>
        <v>0</v>
      </c>
      <c r="M132" s="630">
        <f t="shared" si="41"/>
        <v>0</v>
      </c>
      <c r="N132" s="435"/>
      <c r="O132" s="626"/>
    </row>
    <row r="133" spans="1:15" ht="17.100000000000001" customHeight="1">
      <c r="A133" s="609" t="s">
        <v>202</v>
      </c>
      <c r="B133" s="639"/>
      <c r="C133" s="581">
        <f>C129*$B$130/12+B132</f>
        <v>0</v>
      </c>
      <c r="D133" s="581">
        <f t="shared" ref="D133:M133" si="42">D129*$B$130/12+C133-C135</f>
        <v>0</v>
      </c>
      <c r="E133" s="581">
        <f t="shared" si="42"/>
        <v>0</v>
      </c>
      <c r="F133" s="581">
        <f t="shared" si="42"/>
        <v>0</v>
      </c>
      <c r="G133" s="581">
        <f t="shared" si="42"/>
        <v>0</v>
      </c>
      <c r="H133" s="581">
        <f t="shared" si="42"/>
        <v>0</v>
      </c>
      <c r="I133" s="581">
        <f t="shared" si="42"/>
        <v>0</v>
      </c>
      <c r="J133" s="581">
        <f t="shared" si="42"/>
        <v>0</v>
      </c>
      <c r="K133" s="581">
        <f t="shared" si="42"/>
        <v>0</v>
      </c>
      <c r="L133" s="581">
        <f t="shared" si="42"/>
        <v>0</v>
      </c>
      <c r="M133" s="581">
        <f t="shared" si="42"/>
        <v>0</v>
      </c>
      <c r="N133" s="435"/>
      <c r="O133" s="626"/>
    </row>
    <row r="134" spans="1:15" ht="17.100000000000001" customHeight="1">
      <c r="A134" s="631" t="s">
        <v>206</v>
      </c>
      <c r="B134" s="615"/>
      <c r="C134" s="615"/>
      <c r="D134" s="615"/>
      <c r="E134" s="615"/>
      <c r="F134" s="615"/>
      <c r="G134" s="615"/>
      <c r="H134" s="615"/>
      <c r="I134" s="615"/>
      <c r="J134" s="615"/>
      <c r="K134" s="615"/>
      <c r="L134" s="615"/>
      <c r="M134" s="615"/>
      <c r="N134" s="435"/>
      <c r="O134" s="626">
        <f>SUM(B134:M134)</f>
        <v>0</v>
      </c>
    </row>
    <row r="135" spans="1:15" ht="17.100000000000001" customHeight="1">
      <c r="A135" s="609" t="s">
        <v>204</v>
      </c>
      <c r="B135" s="640"/>
      <c r="C135" s="641"/>
      <c r="D135" s="641"/>
      <c r="E135" s="641"/>
      <c r="F135" s="641"/>
      <c r="G135" s="641"/>
      <c r="H135" s="641"/>
      <c r="I135" s="641"/>
      <c r="J135" s="641"/>
      <c r="K135" s="641"/>
      <c r="L135" s="641"/>
      <c r="M135" s="642"/>
      <c r="N135" s="435"/>
      <c r="O135" s="626">
        <f>SUM(B135:M135)</f>
        <v>0</v>
      </c>
    </row>
    <row r="136" spans="1:15" ht="17.100000000000001" customHeight="1">
      <c r="A136" s="643"/>
      <c r="B136" s="621"/>
      <c r="C136" s="615"/>
      <c r="D136" s="615"/>
      <c r="E136" s="615"/>
      <c r="F136" s="615"/>
      <c r="G136" s="615"/>
      <c r="H136" s="615"/>
      <c r="I136" s="615"/>
      <c r="J136" s="615"/>
      <c r="K136" s="615"/>
      <c r="L136" s="615"/>
      <c r="M136" s="642"/>
      <c r="N136" s="644"/>
      <c r="O136" s="626"/>
    </row>
    <row r="137" spans="1:15" ht="17.100000000000001" customHeight="1" thickBot="1">
      <c r="A137" s="627" t="s">
        <v>205</v>
      </c>
      <c r="B137" s="628" t="str">
        <f>'[1]BS-NEW'!H23</f>
        <v xml:space="preserve"> </v>
      </c>
      <c r="C137" s="602"/>
      <c r="D137" s="602"/>
      <c r="E137" s="602"/>
      <c r="F137" s="602"/>
      <c r="G137" s="602"/>
      <c r="H137" s="603"/>
      <c r="I137" s="602"/>
      <c r="J137" s="602"/>
      <c r="K137" s="602"/>
      <c r="L137" s="602"/>
      <c r="M137" s="602"/>
      <c r="N137" s="604"/>
      <c r="O137" s="605"/>
    </row>
    <row r="138" spans="1:15" ht="17.100000000000001" customHeight="1">
      <c r="A138" s="645">
        <f>[1]APP!D25</f>
        <v>0</v>
      </c>
      <c r="B138" s="646">
        <f>[1]APP!B25</f>
        <v>0</v>
      </c>
      <c r="C138" s="647">
        <f>B138-B143</f>
        <v>0</v>
      </c>
      <c r="D138" s="646">
        <f>(C138-C143)</f>
        <v>0</v>
      </c>
      <c r="E138" s="647">
        <f t="shared" ref="E138:M138" si="43">D138-D143</f>
        <v>0</v>
      </c>
      <c r="F138" s="647">
        <f t="shared" si="43"/>
        <v>0</v>
      </c>
      <c r="G138" s="647">
        <f t="shared" si="43"/>
        <v>0</v>
      </c>
      <c r="H138" s="647">
        <f t="shared" si="43"/>
        <v>0</v>
      </c>
      <c r="I138" s="647">
        <f t="shared" si="43"/>
        <v>0</v>
      </c>
      <c r="J138" s="647">
        <f t="shared" si="43"/>
        <v>0</v>
      </c>
      <c r="K138" s="647">
        <f t="shared" si="43"/>
        <v>0</v>
      </c>
      <c r="L138" s="647">
        <f t="shared" si="43"/>
        <v>0</v>
      </c>
      <c r="M138" s="647">
        <f t="shared" si="43"/>
        <v>0</v>
      </c>
      <c r="N138" s="648"/>
      <c r="O138" s="649"/>
    </row>
    <row r="139" spans="1:15" ht="17.100000000000001" customHeight="1">
      <c r="A139" s="609" t="s">
        <v>209</v>
      </c>
      <c r="B139" s="576">
        <f>[1]APP!J25</f>
        <v>0</v>
      </c>
      <c r="C139" s="505"/>
      <c r="D139" s="505"/>
      <c r="E139" s="505"/>
      <c r="F139" s="505"/>
      <c r="G139" s="505"/>
      <c r="H139" s="504"/>
      <c r="I139" s="505"/>
      <c r="J139" s="505"/>
      <c r="K139" s="505"/>
      <c r="L139" s="505"/>
      <c r="M139" s="505"/>
      <c r="N139" s="435"/>
      <c r="O139" s="626"/>
    </row>
    <row r="140" spans="1:15" ht="17.100000000000001" customHeight="1">
      <c r="A140" s="609" t="s">
        <v>200</v>
      </c>
      <c r="B140" s="580">
        <f>[1]APP!C25</f>
        <v>0</v>
      </c>
      <c r="C140" s="581">
        <f>C138*$B$139/12+B141</f>
        <v>0</v>
      </c>
      <c r="D140" s="581">
        <f>D138*$B$139/12+C141</f>
        <v>0</v>
      </c>
      <c r="E140" s="581">
        <f t="shared" ref="E140:M140" si="44">E138*$B$139/12+D141</f>
        <v>0</v>
      </c>
      <c r="F140" s="581">
        <f t="shared" si="44"/>
        <v>0</v>
      </c>
      <c r="G140" s="581">
        <f t="shared" si="44"/>
        <v>0</v>
      </c>
      <c r="H140" s="581">
        <f t="shared" si="44"/>
        <v>0</v>
      </c>
      <c r="I140" s="581">
        <f t="shared" si="44"/>
        <v>0</v>
      </c>
      <c r="J140" s="581">
        <f t="shared" si="44"/>
        <v>0</v>
      </c>
      <c r="K140" s="581">
        <f t="shared" si="44"/>
        <v>0</v>
      </c>
      <c r="L140" s="581">
        <f t="shared" si="44"/>
        <v>0</v>
      </c>
      <c r="M140" s="581">
        <f t="shared" si="44"/>
        <v>0</v>
      </c>
      <c r="N140" s="650"/>
      <c r="O140" s="651"/>
    </row>
    <row r="141" spans="1:15" ht="17.100000000000001" customHeight="1">
      <c r="A141" s="609" t="s">
        <v>201</v>
      </c>
      <c r="B141" s="580">
        <f>B138*$B$139/12-B144+B140</f>
        <v>0</v>
      </c>
      <c r="C141" s="652">
        <f>C138*$B$139/12-C144+B141</f>
        <v>0</v>
      </c>
      <c r="D141" s="653">
        <f>(D138*$B$139/12-D144+C141)</f>
        <v>0</v>
      </c>
      <c r="E141" s="652">
        <f t="shared" ref="E141:M141" si="45">E138*$B$139/12-E144+D141</f>
        <v>0</v>
      </c>
      <c r="F141" s="652">
        <f t="shared" si="45"/>
        <v>0</v>
      </c>
      <c r="G141" s="652">
        <f t="shared" si="45"/>
        <v>0</v>
      </c>
      <c r="H141" s="652">
        <f t="shared" si="45"/>
        <v>0</v>
      </c>
      <c r="I141" s="652">
        <f t="shared" si="45"/>
        <v>0</v>
      </c>
      <c r="J141" s="652">
        <f t="shared" si="45"/>
        <v>0</v>
      </c>
      <c r="K141" s="652">
        <f t="shared" si="45"/>
        <v>0</v>
      </c>
      <c r="L141" s="652">
        <f t="shared" si="45"/>
        <v>0</v>
      </c>
      <c r="M141" s="652">
        <f t="shared" si="45"/>
        <v>0</v>
      </c>
      <c r="N141" s="650"/>
      <c r="O141" s="651"/>
    </row>
    <row r="142" spans="1:15" ht="17.100000000000001" customHeight="1">
      <c r="A142" s="609" t="s">
        <v>202</v>
      </c>
      <c r="B142" s="654"/>
      <c r="C142" s="581">
        <f>C138*$B$139/12+B141</f>
        <v>0</v>
      </c>
      <c r="D142" s="581">
        <f>D138*$B$139/12+C141</f>
        <v>0</v>
      </c>
      <c r="E142" s="581">
        <f t="shared" ref="E142:M142" si="46">E138*$B$139/12+D141</f>
        <v>0</v>
      </c>
      <c r="F142" s="581">
        <f t="shared" si="46"/>
        <v>0</v>
      </c>
      <c r="G142" s="581">
        <f t="shared" si="46"/>
        <v>0</v>
      </c>
      <c r="H142" s="581">
        <f t="shared" si="46"/>
        <v>0</v>
      </c>
      <c r="I142" s="581">
        <f t="shared" si="46"/>
        <v>0</v>
      </c>
      <c r="J142" s="581">
        <f t="shared" si="46"/>
        <v>0</v>
      </c>
      <c r="K142" s="581">
        <f t="shared" si="46"/>
        <v>0</v>
      </c>
      <c r="L142" s="581">
        <f t="shared" si="46"/>
        <v>0</v>
      </c>
      <c r="M142" s="581">
        <f t="shared" si="46"/>
        <v>0</v>
      </c>
      <c r="N142" s="650"/>
      <c r="O142" s="651"/>
    </row>
    <row r="143" spans="1:15" ht="17.100000000000001" customHeight="1">
      <c r="A143" s="631" t="s">
        <v>206</v>
      </c>
      <c r="B143" s="615"/>
      <c r="C143" s="615"/>
      <c r="D143" s="615"/>
      <c r="E143" s="615"/>
      <c r="F143" s="591"/>
      <c r="G143" s="591"/>
      <c r="H143" s="591"/>
      <c r="I143" s="591"/>
      <c r="J143" s="591"/>
      <c r="K143" s="591"/>
      <c r="L143" s="591"/>
      <c r="M143" s="591"/>
      <c r="N143" s="650"/>
      <c r="O143" s="651">
        <f>SUM(B143:M143)</f>
        <v>0</v>
      </c>
    </row>
    <row r="144" spans="1:15" ht="17.100000000000001" customHeight="1">
      <c r="A144" s="609" t="s">
        <v>204</v>
      </c>
      <c r="B144" s="591"/>
      <c r="C144" s="591"/>
      <c r="D144" s="591"/>
      <c r="E144" s="591"/>
      <c r="F144" s="591"/>
      <c r="G144" s="591"/>
      <c r="H144" s="655"/>
      <c r="I144" s="591"/>
      <c r="J144" s="655"/>
      <c r="K144" s="591"/>
      <c r="L144" s="591"/>
      <c r="M144" s="594"/>
      <c r="N144" s="650"/>
      <c r="O144" s="651">
        <f>SUM(B144:M144)</f>
        <v>0</v>
      </c>
    </row>
    <row r="145" spans="1:15" ht="17.100000000000001" customHeight="1">
      <c r="A145" s="634"/>
      <c r="B145" s="588"/>
      <c r="C145" s="588"/>
      <c r="D145" s="588"/>
      <c r="E145" s="591"/>
      <c r="F145" s="591"/>
      <c r="G145" s="624"/>
      <c r="H145" s="656"/>
      <c r="I145" s="591"/>
      <c r="J145" s="656"/>
      <c r="K145" s="615"/>
      <c r="L145" s="657"/>
      <c r="M145" s="658"/>
      <c r="N145" s="650"/>
      <c r="O145" s="651"/>
    </row>
    <row r="146" spans="1:15" ht="17.100000000000001" customHeight="1" thickBot="1">
      <c r="A146" s="627" t="s">
        <v>205</v>
      </c>
      <c r="B146" s="659" t="str">
        <f>'[1]BS-NEW'!H24</f>
        <v xml:space="preserve"> </v>
      </c>
      <c r="C146" s="602"/>
      <c r="D146" s="602"/>
      <c r="E146" s="660"/>
      <c r="F146" s="602"/>
      <c r="G146" s="602"/>
      <c r="H146" s="603"/>
      <c r="I146" s="602"/>
      <c r="J146" s="602"/>
      <c r="K146" s="602"/>
      <c r="L146" s="602"/>
      <c r="M146" s="602"/>
      <c r="N146" s="604"/>
      <c r="O146" s="605"/>
    </row>
    <row r="147" spans="1:15" ht="17.100000000000001" customHeight="1">
      <c r="A147" s="645">
        <f>[1]APP!D26</f>
        <v>0</v>
      </c>
      <c r="B147" s="646">
        <f>[1]APP!B26</f>
        <v>0</v>
      </c>
      <c r="C147" s="647">
        <f t="shared" ref="C147:M147" si="47">B147-B152</f>
        <v>0</v>
      </c>
      <c r="D147" s="647">
        <f t="shared" si="47"/>
        <v>0</v>
      </c>
      <c r="E147" s="661">
        <f t="shared" si="47"/>
        <v>0</v>
      </c>
      <c r="F147" s="647">
        <f t="shared" si="47"/>
        <v>0</v>
      </c>
      <c r="G147" s="647">
        <f t="shared" si="47"/>
        <v>0</v>
      </c>
      <c r="H147" s="662">
        <f t="shared" si="47"/>
        <v>0</v>
      </c>
      <c r="I147" s="647">
        <f t="shared" si="47"/>
        <v>0</v>
      </c>
      <c r="J147" s="647">
        <f t="shared" si="47"/>
        <v>0</v>
      </c>
      <c r="K147" s="647">
        <f t="shared" si="47"/>
        <v>0</v>
      </c>
      <c r="L147" s="647">
        <f t="shared" si="47"/>
        <v>0</v>
      </c>
      <c r="M147" s="647">
        <f t="shared" si="47"/>
        <v>0</v>
      </c>
      <c r="N147" s="648"/>
      <c r="O147" s="649"/>
    </row>
    <row r="148" spans="1:15" ht="17.100000000000001" customHeight="1">
      <c r="A148" s="609" t="s">
        <v>209</v>
      </c>
      <c r="B148" s="576">
        <f>[1]APP!J26</f>
        <v>0</v>
      </c>
      <c r="C148" s="505"/>
      <c r="D148" s="505"/>
      <c r="E148" s="505"/>
      <c r="F148" s="505"/>
      <c r="G148" s="505"/>
      <c r="H148" s="504"/>
      <c r="I148" s="505"/>
      <c r="J148" s="507"/>
      <c r="K148" s="505"/>
      <c r="L148" s="505"/>
      <c r="M148" s="505"/>
      <c r="N148" s="435"/>
      <c r="O148" s="626"/>
    </row>
    <row r="149" spans="1:15" ht="17.100000000000001" customHeight="1">
      <c r="A149" s="609" t="s">
        <v>200</v>
      </c>
      <c r="B149" s="580">
        <f>[1]APP!C26</f>
        <v>0</v>
      </c>
      <c r="C149" s="581">
        <f>C147*$B$148/12+B150</f>
        <v>0</v>
      </c>
      <c r="D149" s="581">
        <f>D147*$B$148/12+C150</f>
        <v>0</v>
      </c>
      <c r="E149" s="581">
        <f t="shared" ref="E149:M149" si="48">E147*$B$148/12+D150</f>
        <v>0</v>
      </c>
      <c r="F149" s="581">
        <f t="shared" si="48"/>
        <v>0</v>
      </c>
      <c r="G149" s="581">
        <f t="shared" si="48"/>
        <v>0</v>
      </c>
      <c r="H149" s="581">
        <f t="shared" si="48"/>
        <v>0</v>
      </c>
      <c r="I149" s="581">
        <f t="shared" si="48"/>
        <v>0</v>
      </c>
      <c r="J149" s="581">
        <f t="shared" si="48"/>
        <v>0</v>
      </c>
      <c r="K149" s="581">
        <f t="shared" si="48"/>
        <v>0</v>
      </c>
      <c r="L149" s="581">
        <f t="shared" si="48"/>
        <v>0</v>
      </c>
      <c r="M149" s="581">
        <f t="shared" si="48"/>
        <v>0</v>
      </c>
      <c r="N149" s="650"/>
      <c r="O149" s="651"/>
    </row>
    <row r="150" spans="1:15" ht="17.100000000000001" customHeight="1">
      <c r="A150" s="609" t="s">
        <v>201</v>
      </c>
      <c r="B150" s="663">
        <f>B147*$B$148/12-B153+B149</f>
        <v>0</v>
      </c>
      <c r="C150" s="652">
        <f>C147*$B$148/12-C153+B150</f>
        <v>0</v>
      </c>
      <c r="D150" s="652">
        <f t="shared" ref="D150:M150" si="49">D147*$B$148/12-D153+C150</f>
        <v>0</v>
      </c>
      <c r="E150" s="652">
        <f t="shared" si="49"/>
        <v>0</v>
      </c>
      <c r="F150" s="652">
        <f t="shared" si="49"/>
        <v>0</v>
      </c>
      <c r="G150" s="652">
        <f t="shared" si="49"/>
        <v>0</v>
      </c>
      <c r="H150" s="652">
        <f t="shared" si="49"/>
        <v>0</v>
      </c>
      <c r="I150" s="652">
        <f t="shared" si="49"/>
        <v>0</v>
      </c>
      <c r="J150" s="664">
        <f t="shared" si="49"/>
        <v>0</v>
      </c>
      <c r="K150" s="652">
        <f t="shared" si="49"/>
        <v>0</v>
      </c>
      <c r="L150" s="652">
        <f t="shared" si="49"/>
        <v>0</v>
      </c>
      <c r="M150" s="652">
        <f t="shared" si="49"/>
        <v>0</v>
      </c>
      <c r="N150" s="650"/>
      <c r="O150" s="651"/>
    </row>
    <row r="151" spans="1:15" ht="17.100000000000001" customHeight="1">
      <c r="A151" s="609" t="s">
        <v>202</v>
      </c>
      <c r="B151" s="654"/>
      <c r="C151" s="581">
        <f>C147*$B$148/12+B150</f>
        <v>0</v>
      </c>
      <c r="D151" s="581">
        <f t="shared" ref="D151:M151" si="50">D147*$B$148/12+C150</f>
        <v>0</v>
      </c>
      <c r="E151" s="581">
        <f t="shared" si="50"/>
        <v>0</v>
      </c>
      <c r="F151" s="581">
        <f t="shared" si="50"/>
        <v>0</v>
      </c>
      <c r="G151" s="581">
        <f t="shared" si="50"/>
        <v>0</v>
      </c>
      <c r="H151" s="581">
        <f t="shared" si="50"/>
        <v>0</v>
      </c>
      <c r="I151" s="581">
        <f t="shared" si="50"/>
        <v>0</v>
      </c>
      <c r="J151" s="581">
        <f t="shared" si="50"/>
        <v>0</v>
      </c>
      <c r="K151" s="581">
        <f t="shared" si="50"/>
        <v>0</v>
      </c>
      <c r="L151" s="581">
        <f t="shared" si="50"/>
        <v>0</v>
      </c>
      <c r="M151" s="581">
        <f t="shared" si="50"/>
        <v>0</v>
      </c>
      <c r="N151" s="650"/>
      <c r="O151" s="651"/>
    </row>
    <row r="152" spans="1:15" ht="17.100000000000001" customHeight="1">
      <c r="A152" s="609" t="s">
        <v>203</v>
      </c>
      <c r="B152" s="615"/>
      <c r="C152" s="615"/>
      <c r="D152" s="615"/>
      <c r="E152" s="615"/>
      <c r="F152" s="615"/>
      <c r="G152" s="615"/>
      <c r="H152" s="615"/>
      <c r="I152" s="615"/>
      <c r="J152" s="615"/>
      <c r="K152" s="615"/>
      <c r="L152" s="615"/>
      <c r="M152" s="615"/>
      <c r="N152" s="650"/>
      <c r="O152" s="651">
        <f>SUM(B152:M152)</f>
        <v>0</v>
      </c>
    </row>
    <row r="153" spans="1:15" ht="17.100000000000001" customHeight="1">
      <c r="A153" s="609" t="s">
        <v>204</v>
      </c>
      <c r="B153" s="665"/>
      <c r="C153" s="665"/>
      <c r="D153" s="666"/>
      <c r="E153" s="666"/>
      <c r="F153" s="666"/>
      <c r="G153" s="666"/>
      <c r="H153" s="666"/>
      <c r="I153" s="666"/>
      <c r="J153" s="666"/>
      <c r="K153" s="666"/>
      <c r="L153" s="666"/>
      <c r="M153" s="667"/>
      <c r="N153" s="650"/>
      <c r="O153" s="651">
        <f>SUM(B153:M153)</f>
        <v>0</v>
      </c>
    </row>
    <row r="154" spans="1:15" ht="17.100000000000001" customHeight="1">
      <c r="A154" s="668"/>
      <c r="B154" s="669"/>
      <c r="C154" s="669"/>
      <c r="D154" s="669"/>
      <c r="E154" s="669"/>
      <c r="F154" s="669"/>
      <c r="G154" s="670"/>
      <c r="H154" s="669"/>
      <c r="I154" s="669"/>
      <c r="J154" s="669"/>
      <c r="K154" s="669"/>
      <c r="L154" s="669"/>
      <c r="M154" s="671"/>
      <c r="N154" s="650"/>
      <c r="O154" s="651"/>
    </row>
    <row r="155" spans="1:15" ht="17.100000000000001" customHeight="1" thickBot="1">
      <c r="A155" s="627" t="s">
        <v>205</v>
      </c>
      <c r="B155" s="672" t="str">
        <f>'[1]BS-NEW'!H25</f>
        <v xml:space="preserve"> </v>
      </c>
      <c r="C155" s="602"/>
      <c r="D155" s="602"/>
      <c r="E155" s="602"/>
      <c r="F155" s="602"/>
      <c r="G155" s="602"/>
      <c r="H155" s="603"/>
      <c r="I155" s="602"/>
      <c r="J155" s="602"/>
      <c r="K155" s="602"/>
      <c r="L155" s="602"/>
      <c r="M155" s="602"/>
      <c r="N155" s="604"/>
      <c r="O155" s="605"/>
    </row>
    <row r="156" spans="1:15" ht="17.100000000000001" customHeight="1">
      <c r="A156" s="636">
        <f>[1]APP!D27</f>
        <v>0</v>
      </c>
      <c r="B156" s="607">
        <f>[1]APP!B27</f>
        <v>0</v>
      </c>
      <c r="C156" s="673">
        <f t="shared" ref="C156:M156" si="51">B156-B161</f>
        <v>0</v>
      </c>
      <c r="D156" s="673">
        <f t="shared" si="51"/>
        <v>0</v>
      </c>
      <c r="E156" s="673">
        <f t="shared" si="51"/>
        <v>0</v>
      </c>
      <c r="F156" s="673">
        <f t="shared" si="51"/>
        <v>0</v>
      </c>
      <c r="G156" s="673">
        <f t="shared" si="51"/>
        <v>0</v>
      </c>
      <c r="H156" s="674">
        <f t="shared" si="51"/>
        <v>0</v>
      </c>
      <c r="I156" s="673">
        <f t="shared" si="51"/>
        <v>0</v>
      </c>
      <c r="J156" s="673">
        <f t="shared" si="51"/>
        <v>0</v>
      </c>
      <c r="K156" s="673">
        <f t="shared" si="51"/>
        <v>0</v>
      </c>
      <c r="L156" s="673">
        <f t="shared" si="51"/>
        <v>0</v>
      </c>
      <c r="M156" s="673">
        <f t="shared" si="51"/>
        <v>0</v>
      </c>
      <c r="N156" s="573"/>
      <c r="O156" s="629"/>
    </row>
    <row r="157" spans="1:15" ht="17.100000000000001" customHeight="1">
      <c r="A157" s="609" t="s">
        <v>199</v>
      </c>
      <c r="B157" s="576">
        <f>[1]APP!J27</f>
        <v>0</v>
      </c>
      <c r="C157" s="675"/>
      <c r="D157" s="637"/>
      <c r="E157" s="637"/>
      <c r="F157" s="637"/>
      <c r="G157" s="637"/>
      <c r="H157" s="676"/>
      <c r="I157" s="637"/>
      <c r="J157" s="637"/>
      <c r="K157" s="637"/>
      <c r="L157" s="637"/>
      <c r="M157" s="637"/>
      <c r="N157" s="435"/>
      <c r="O157" s="626"/>
    </row>
    <row r="158" spans="1:15" ht="17.100000000000001" customHeight="1">
      <c r="A158" s="609" t="s">
        <v>200</v>
      </c>
      <c r="B158" s="580">
        <f>[1]APP!C27</f>
        <v>0</v>
      </c>
      <c r="C158" s="581">
        <f>C156*$B$157/12+B159</f>
        <v>0</v>
      </c>
      <c r="D158" s="581">
        <f>D156*$B$157/12+C159</f>
        <v>0</v>
      </c>
      <c r="E158" s="581">
        <f t="shared" ref="E158:M158" si="52">E156*$B$157/12+D159</f>
        <v>0</v>
      </c>
      <c r="F158" s="581">
        <f t="shared" si="52"/>
        <v>0</v>
      </c>
      <c r="G158" s="581">
        <f t="shared" si="52"/>
        <v>0</v>
      </c>
      <c r="H158" s="581">
        <f t="shared" si="52"/>
        <v>0</v>
      </c>
      <c r="I158" s="581">
        <f t="shared" si="52"/>
        <v>0</v>
      </c>
      <c r="J158" s="581">
        <f t="shared" si="52"/>
        <v>0</v>
      </c>
      <c r="K158" s="581">
        <f t="shared" si="52"/>
        <v>0</v>
      </c>
      <c r="L158" s="581">
        <f t="shared" si="52"/>
        <v>0</v>
      </c>
      <c r="M158" s="581">
        <f t="shared" si="52"/>
        <v>0</v>
      </c>
      <c r="N158" s="435"/>
      <c r="O158" s="626"/>
    </row>
    <row r="159" spans="1:15" ht="17.100000000000001" customHeight="1">
      <c r="A159" s="609" t="s">
        <v>201</v>
      </c>
      <c r="B159" s="580">
        <f>B156*$B$157/12-B162+B158</f>
        <v>0</v>
      </c>
      <c r="C159" s="664">
        <f t="shared" ref="C159:M159" si="53">C156*$B$157/12-C162+B159</f>
        <v>0</v>
      </c>
      <c r="D159" s="664">
        <f t="shared" si="53"/>
        <v>0</v>
      </c>
      <c r="E159" s="664">
        <f t="shared" si="53"/>
        <v>0</v>
      </c>
      <c r="F159" s="664">
        <f t="shared" si="53"/>
        <v>0</v>
      </c>
      <c r="G159" s="664">
        <f t="shared" si="53"/>
        <v>0</v>
      </c>
      <c r="H159" s="677">
        <f t="shared" si="53"/>
        <v>0</v>
      </c>
      <c r="I159" s="664">
        <f t="shared" si="53"/>
        <v>0</v>
      </c>
      <c r="J159" s="664">
        <f t="shared" si="53"/>
        <v>0</v>
      </c>
      <c r="K159" s="664">
        <f t="shared" si="53"/>
        <v>0</v>
      </c>
      <c r="L159" s="664">
        <f t="shared" si="53"/>
        <v>0</v>
      </c>
      <c r="M159" s="664">
        <f t="shared" si="53"/>
        <v>0</v>
      </c>
      <c r="N159" s="435"/>
      <c r="O159" s="626"/>
    </row>
    <row r="160" spans="1:15" ht="17.100000000000001" customHeight="1">
      <c r="A160" s="609" t="s">
        <v>202</v>
      </c>
      <c r="B160" s="639"/>
      <c r="C160" s="581">
        <f>C156*$B$157/12+B159</f>
        <v>0</v>
      </c>
      <c r="D160" s="581">
        <f t="shared" ref="D160:M160" si="54">D156*$B$157/12+C160-C162</f>
        <v>0</v>
      </c>
      <c r="E160" s="581">
        <f t="shared" si="54"/>
        <v>0</v>
      </c>
      <c r="F160" s="581">
        <f t="shared" si="54"/>
        <v>0</v>
      </c>
      <c r="G160" s="581">
        <f t="shared" si="54"/>
        <v>0</v>
      </c>
      <c r="H160" s="581">
        <f t="shared" si="54"/>
        <v>0</v>
      </c>
      <c r="I160" s="581">
        <f t="shared" si="54"/>
        <v>0</v>
      </c>
      <c r="J160" s="581">
        <f t="shared" si="54"/>
        <v>0</v>
      </c>
      <c r="K160" s="581">
        <f t="shared" si="54"/>
        <v>0</v>
      </c>
      <c r="L160" s="581">
        <f t="shared" si="54"/>
        <v>0</v>
      </c>
      <c r="M160" s="581">
        <f t="shared" si="54"/>
        <v>0</v>
      </c>
      <c r="N160" s="435"/>
      <c r="O160" s="626"/>
    </row>
    <row r="161" spans="1:15" ht="17.100000000000001" customHeight="1">
      <c r="A161" s="609" t="s">
        <v>203</v>
      </c>
      <c r="B161" s="615"/>
      <c r="C161" s="591"/>
      <c r="D161" s="591"/>
      <c r="E161" s="678"/>
      <c r="F161" s="679"/>
      <c r="G161" s="591"/>
      <c r="H161" s="590"/>
      <c r="I161" s="591"/>
      <c r="J161" s="591"/>
      <c r="K161" s="591"/>
      <c r="L161" s="591"/>
      <c r="M161" s="591"/>
      <c r="N161" s="680"/>
      <c r="O161" s="681">
        <f>SUM(B161:M161)</f>
        <v>0</v>
      </c>
    </row>
    <row r="162" spans="1:15" ht="17.100000000000001" customHeight="1">
      <c r="A162" s="609" t="s">
        <v>204</v>
      </c>
      <c r="B162" s="616"/>
      <c r="C162" s="655"/>
      <c r="D162" s="591"/>
      <c r="E162" s="682"/>
      <c r="F162" s="682"/>
      <c r="G162" s="591"/>
      <c r="H162" s="591"/>
      <c r="I162" s="591"/>
      <c r="J162" s="591"/>
      <c r="K162" s="591"/>
      <c r="L162" s="591"/>
      <c r="M162" s="683"/>
      <c r="N162" s="680"/>
      <c r="O162" s="681">
        <f>SUM(B162:M162)</f>
        <v>0</v>
      </c>
    </row>
    <row r="163" spans="1:15" ht="17.100000000000001" customHeight="1">
      <c r="A163" s="684"/>
      <c r="B163" s="685"/>
      <c r="C163" s="686"/>
      <c r="D163" s="687"/>
      <c r="E163" s="688"/>
      <c r="F163" s="678"/>
      <c r="G163" s="687"/>
      <c r="H163" s="687"/>
      <c r="I163" s="687"/>
      <c r="J163" s="687"/>
      <c r="K163" s="687"/>
      <c r="L163" s="687"/>
      <c r="M163" s="689"/>
      <c r="N163" s="690"/>
      <c r="O163" s="691"/>
    </row>
    <row r="164" spans="1:15" ht="16.5" customHeight="1" thickBot="1">
      <c r="A164" s="692" t="s">
        <v>205</v>
      </c>
      <c r="B164" s="693" t="str">
        <f>'[1]BS-NEW'!H26</f>
        <v xml:space="preserve"> </v>
      </c>
      <c r="C164" s="694"/>
      <c r="D164" s="695"/>
      <c r="E164" s="695"/>
      <c r="F164" s="695"/>
      <c r="G164" s="695"/>
      <c r="H164" s="696"/>
      <c r="I164" s="695"/>
      <c r="J164" s="695"/>
      <c r="K164" s="695"/>
      <c r="L164" s="695"/>
      <c r="M164" s="697"/>
      <c r="N164" s="698"/>
      <c r="O164" s="699"/>
    </row>
    <row r="165" spans="1:15" ht="17.100000000000001" customHeight="1">
      <c r="A165" s="570">
        <f>[1]APP!D28</f>
        <v>0</v>
      </c>
      <c r="B165" s="700">
        <f>[1]APP!B28</f>
        <v>0</v>
      </c>
      <c r="C165" s="673">
        <f t="shared" ref="C165:M165" si="55">B165-B170</f>
        <v>0</v>
      </c>
      <c r="D165" s="673">
        <f t="shared" si="55"/>
        <v>0</v>
      </c>
      <c r="E165" s="571">
        <f t="shared" si="55"/>
        <v>0</v>
      </c>
      <c r="F165" s="673">
        <f t="shared" si="55"/>
        <v>0</v>
      </c>
      <c r="G165" s="673">
        <f t="shared" si="55"/>
        <v>0</v>
      </c>
      <c r="H165" s="674">
        <f t="shared" si="55"/>
        <v>0</v>
      </c>
      <c r="I165" s="673">
        <f t="shared" si="55"/>
        <v>0</v>
      </c>
      <c r="J165" s="673">
        <f t="shared" si="55"/>
        <v>0</v>
      </c>
      <c r="K165" s="673">
        <f t="shared" si="55"/>
        <v>0</v>
      </c>
      <c r="L165" s="673">
        <f t="shared" si="55"/>
        <v>0</v>
      </c>
      <c r="M165" s="673">
        <f t="shared" si="55"/>
        <v>0</v>
      </c>
      <c r="N165" s="573"/>
      <c r="O165" s="629"/>
    </row>
    <row r="166" spans="1:15" ht="17.100000000000001" customHeight="1">
      <c r="A166" s="609" t="s">
        <v>199</v>
      </c>
      <c r="B166" s="701">
        <f>[1]APP!J28</f>
        <v>0</v>
      </c>
      <c r="C166" s="702"/>
      <c r="D166" s="637"/>
      <c r="E166" s="637"/>
      <c r="F166" s="637"/>
      <c r="G166" s="637"/>
      <c r="H166" s="676"/>
      <c r="I166" s="637"/>
      <c r="J166" s="637"/>
      <c r="K166" s="637"/>
      <c r="L166" s="637"/>
      <c r="M166" s="637"/>
      <c r="N166" s="435"/>
      <c r="O166" s="626"/>
    </row>
    <row r="167" spans="1:15" ht="17.100000000000001" customHeight="1">
      <c r="A167" s="609" t="s">
        <v>200</v>
      </c>
      <c r="B167" s="583">
        <f>[1]APP!C28</f>
        <v>0</v>
      </c>
      <c r="C167" s="581">
        <f>C165*$B$166/12+B168</f>
        <v>0</v>
      </c>
      <c r="D167" s="581">
        <f t="shared" ref="D167:M167" si="56">D165*$B$166/12+C168</f>
        <v>0</v>
      </c>
      <c r="E167" s="581">
        <f t="shared" si="56"/>
        <v>0</v>
      </c>
      <c r="F167" s="581">
        <f t="shared" si="56"/>
        <v>0</v>
      </c>
      <c r="G167" s="581">
        <f t="shared" si="56"/>
        <v>0</v>
      </c>
      <c r="H167" s="581">
        <f t="shared" si="56"/>
        <v>0</v>
      </c>
      <c r="I167" s="581">
        <f t="shared" si="56"/>
        <v>0</v>
      </c>
      <c r="J167" s="581">
        <f t="shared" si="56"/>
        <v>0</v>
      </c>
      <c r="K167" s="581">
        <f t="shared" si="56"/>
        <v>0</v>
      </c>
      <c r="L167" s="581">
        <f t="shared" si="56"/>
        <v>0</v>
      </c>
      <c r="M167" s="581">
        <f t="shared" si="56"/>
        <v>0</v>
      </c>
      <c r="N167" s="435"/>
      <c r="O167" s="626"/>
    </row>
    <row r="168" spans="1:15" ht="17.100000000000001" customHeight="1">
      <c r="A168" s="609" t="s">
        <v>201</v>
      </c>
      <c r="B168" s="583">
        <f>B165*$B$166/12-B171+B167</f>
        <v>0</v>
      </c>
      <c r="C168" s="664">
        <f>C165*$B$166/12-C171+B168</f>
        <v>0</v>
      </c>
      <c r="D168" s="664">
        <f>D165*$B$166/12-D171+C168</f>
        <v>0</v>
      </c>
      <c r="E168" s="664">
        <f t="shared" ref="E168:M168" si="57">E165*$B$166/12-E171+D168</f>
        <v>0</v>
      </c>
      <c r="F168" s="664">
        <f t="shared" si="57"/>
        <v>0</v>
      </c>
      <c r="G168" s="664">
        <f t="shared" si="57"/>
        <v>0</v>
      </c>
      <c r="H168" s="664">
        <f t="shared" si="57"/>
        <v>0</v>
      </c>
      <c r="I168" s="664">
        <f t="shared" si="57"/>
        <v>0</v>
      </c>
      <c r="J168" s="664">
        <f t="shared" si="57"/>
        <v>0</v>
      </c>
      <c r="K168" s="664">
        <f t="shared" si="57"/>
        <v>0</v>
      </c>
      <c r="L168" s="664">
        <f t="shared" si="57"/>
        <v>0</v>
      </c>
      <c r="M168" s="664">
        <f t="shared" si="57"/>
        <v>0</v>
      </c>
      <c r="N168" s="435"/>
      <c r="O168" s="626"/>
    </row>
    <row r="169" spans="1:15" ht="17.100000000000001" customHeight="1">
      <c r="A169" s="609" t="s">
        <v>202</v>
      </c>
      <c r="B169" s="613"/>
      <c r="C169" s="581">
        <f>C165*$B$166/12+B168</f>
        <v>0</v>
      </c>
      <c r="D169" s="581">
        <f t="shared" ref="D169:M169" si="58">D165*$B$166/12+C168</f>
        <v>0</v>
      </c>
      <c r="E169" s="581">
        <f t="shared" si="58"/>
        <v>0</v>
      </c>
      <c r="F169" s="581">
        <f t="shared" si="58"/>
        <v>0</v>
      </c>
      <c r="G169" s="581">
        <f t="shared" si="58"/>
        <v>0</v>
      </c>
      <c r="H169" s="581">
        <f t="shared" si="58"/>
        <v>0</v>
      </c>
      <c r="I169" s="581">
        <f t="shared" si="58"/>
        <v>0</v>
      </c>
      <c r="J169" s="581">
        <f t="shared" si="58"/>
        <v>0</v>
      </c>
      <c r="K169" s="581">
        <f t="shared" si="58"/>
        <v>0</v>
      </c>
      <c r="L169" s="581">
        <f t="shared" si="58"/>
        <v>0</v>
      </c>
      <c r="M169" s="581">
        <f t="shared" si="58"/>
        <v>0</v>
      </c>
      <c r="N169" s="435"/>
      <c r="O169" s="626"/>
    </row>
    <row r="170" spans="1:15" ht="17.100000000000001" customHeight="1">
      <c r="A170" s="631" t="s">
        <v>206</v>
      </c>
      <c r="B170" s="615"/>
      <c r="C170" s="678"/>
      <c r="D170" s="591"/>
      <c r="E170" s="591"/>
      <c r="F170" s="591"/>
      <c r="G170" s="591"/>
      <c r="H170" s="624"/>
      <c r="I170" s="591"/>
      <c r="J170" s="591"/>
      <c r="K170" s="591"/>
      <c r="L170" s="591"/>
      <c r="M170" s="591"/>
      <c r="N170" s="435"/>
      <c r="O170" s="626">
        <f>SUM(B170:M170)</f>
        <v>0</v>
      </c>
    </row>
    <row r="171" spans="1:15" ht="17.100000000000001" customHeight="1">
      <c r="A171" s="609" t="s">
        <v>204</v>
      </c>
      <c r="B171" s="703"/>
      <c r="C171" s="623"/>
      <c r="D171" s="591"/>
      <c r="E171" s="591"/>
      <c r="F171" s="591"/>
      <c r="G171" s="591"/>
      <c r="H171" s="704"/>
      <c r="I171" s="591"/>
      <c r="J171" s="591"/>
      <c r="K171" s="591"/>
      <c r="L171" s="679"/>
      <c r="M171" s="591"/>
      <c r="N171" s="435"/>
      <c r="O171" s="626">
        <f>SUM(B171:M171)</f>
        <v>0</v>
      </c>
    </row>
    <row r="172" spans="1:15" ht="17.100000000000001" customHeight="1">
      <c r="A172" s="705"/>
      <c r="B172" s="706"/>
      <c r="C172" s="707"/>
      <c r="D172" s="707"/>
      <c r="E172" s="707"/>
      <c r="F172" s="707"/>
      <c r="G172" s="707"/>
      <c r="H172" s="708"/>
      <c r="I172" s="707"/>
      <c r="J172" s="707"/>
      <c r="K172" s="707"/>
      <c r="L172" s="709"/>
      <c r="M172" s="707"/>
      <c r="N172" s="435"/>
      <c r="O172" s="626"/>
    </row>
    <row r="173" spans="1:15" ht="17.100000000000001" customHeight="1" thickBot="1">
      <c r="A173" s="710" t="s">
        <v>205</v>
      </c>
      <c r="B173" s="601" t="str">
        <f>'[1]BS-NEW'!H27</f>
        <v xml:space="preserve"> </v>
      </c>
      <c r="C173" s="711"/>
      <c r="D173" s="711"/>
      <c r="E173" s="711"/>
      <c r="F173" s="711"/>
      <c r="G173" s="711"/>
      <c r="H173" s="712"/>
      <c r="I173" s="711"/>
      <c r="J173" s="711"/>
      <c r="K173" s="711"/>
      <c r="L173" s="713"/>
      <c r="M173" s="711"/>
      <c r="N173" s="714"/>
      <c r="O173" s="715"/>
    </row>
    <row r="174" spans="1:15" ht="18.75" thickBot="1">
      <c r="A174" s="567"/>
      <c r="B174" s="312">
        <f>$B$1</f>
        <v>44576</v>
      </c>
      <c r="C174" s="312">
        <f>$C$1</f>
        <v>44607</v>
      </c>
      <c r="D174" s="312">
        <f>$D$1</f>
        <v>44638</v>
      </c>
      <c r="E174" s="312">
        <f>$E$1</f>
        <v>44669</v>
      </c>
      <c r="F174" s="312">
        <f>$F$1</f>
        <v>44700</v>
      </c>
      <c r="G174" s="312">
        <f>$G$1</f>
        <v>44731</v>
      </c>
      <c r="H174" s="313">
        <f>$H$1</f>
        <v>44762</v>
      </c>
      <c r="I174" s="312">
        <f>$I$1</f>
        <v>44793</v>
      </c>
      <c r="J174" s="312">
        <f>$J$1</f>
        <v>44824</v>
      </c>
      <c r="K174" s="312">
        <f>$K$1</f>
        <v>44855</v>
      </c>
      <c r="L174" s="312">
        <f>$L$1</f>
        <v>44886</v>
      </c>
      <c r="M174" s="312">
        <f>$M$1</f>
        <v>44917</v>
      </c>
      <c r="N174" s="568"/>
      <c r="O174" s="569" t="str">
        <f>O100</f>
        <v>TOTALS</v>
      </c>
    </row>
    <row r="175" spans="1:15" ht="17.100000000000001" customHeight="1">
      <c r="A175" s="570" t="str">
        <f>[1]APP!D30</f>
        <v>Term - R/E</v>
      </c>
      <c r="B175" s="700">
        <f>[1]APP!B30</f>
        <v>0</v>
      </c>
      <c r="C175" s="673">
        <f t="shared" ref="C175:M175" si="59">B175-B180</f>
        <v>0</v>
      </c>
      <c r="D175" s="673">
        <f t="shared" si="59"/>
        <v>0</v>
      </c>
      <c r="E175" s="571">
        <f t="shared" si="59"/>
        <v>0</v>
      </c>
      <c r="F175" s="673">
        <f t="shared" si="59"/>
        <v>0</v>
      </c>
      <c r="G175" s="673">
        <f t="shared" si="59"/>
        <v>0</v>
      </c>
      <c r="H175" s="674">
        <f t="shared" si="59"/>
        <v>0</v>
      </c>
      <c r="I175" s="673">
        <f t="shared" si="59"/>
        <v>0</v>
      </c>
      <c r="J175" s="673">
        <f t="shared" si="59"/>
        <v>0</v>
      </c>
      <c r="K175" s="673">
        <f t="shared" si="59"/>
        <v>0</v>
      </c>
      <c r="L175" s="673">
        <f t="shared" si="59"/>
        <v>0</v>
      </c>
      <c r="M175" s="673">
        <f t="shared" si="59"/>
        <v>0</v>
      </c>
      <c r="N175" s="573"/>
      <c r="O175" s="629"/>
    </row>
    <row r="176" spans="1:15" ht="17.100000000000001" customHeight="1">
      <c r="A176" s="609" t="s">
        <v>199</v>
      </c>
      <c r="B176" s="701">
        <f>[1]APP!J30</f>
        <v>0</v>
      </c>
      <c r="C176" s="702"/>
      <c r="D176" s="637"/>
      <c r="E176" s="637"/>
      <c r="F176" s="637"/>
      <c r="G176" s="637"/>
      <c r="H176" s="676"/>
      <c r="I176" s="637"/>
      <c r="J176" s="637"/>
      <c r="K176" s="637"/>
      <c r="L176" s="637"/>
      <c r="M176" s="637"/>
      <c r="N176" s="435"/>
      <c r="O176" s="626"/>
    </row>
    <row r="177" spans="1:15" ht="17.100000000000001" customHeight="1">
      <c r="A177" s="609" t="s">
        <v>200</v>
      </c>
      <c r="B177" s="583">
        <f>[1]APP!C30</f>
        <v>0</v>
      </c>
      <c r="C177" s="581">
        <f>C175*$B$176/12+B178</f>
        <v>0</v>
      </c>
      <c r="D177" s="581">
        <f t="shared" ref="D177:M177" si="60">D175*$B$176/12+C178</f>
        <v>0</v>
      </c>
      <c r="E177" s="581">
        <f t="shared" si="60"/>
        <v>0</v>
      </c>
      <c r="F177" s="581">
        <f t="shared" si="60"/>
        <v>0</v>
      </c>
      <c r="G177" s="581">
        <f t="shared" si="60"/>
        <v>0</v>
      </c>
      <c r="H177" s="581">
        <f t="shared" si="60"/>
        <v>0</v>
      </c>
      <c r="I177" s="581">
        <f t="shared" si="60"/>
        <v>0</v>
      </c>
      <c r="J177" s="581">
        <f t="shared" si="60"/>
        <v>0</v>
      </c>
      <c r="K177" s="581">
        <f t="shared" si="60"/>
        <v>0</v>
      </c>
      <c r="L177" s="581">
        <f t="shared" si="60"/>
        <v>0</v>
      </c>
      <c r="M177" s="581">
        <f t="shared" si="60"/>
        <v>0</v>
      </c>
      <c r="N177" s="435"/>
      <c r="O177" s="626"/>
    </row>
    <row r="178" spans="1:15" ht="17.100000000000001" customHeight="1">
      <c r="A178" s="609" t="s">
        <v>201</v>
      </c>
      <c r="B178" s="583">
        <f>B175*$B$176/12-B181+B177</f>
        <v>0</v>
      </c>
      <c r="C178" s="664">
        <f>C175*$B$176/12-C181+B178</f>
        <v>0</v>
      </c>
      <c r="D178" s="664">
        <f t="shared" ref="D178:M178" si="61">D175*$B$176/12-D181+C178</f>
        <v>0</v>
      </c>
      <c r="E178" s="664">
        <f t="shared" si="61"/>
        <v>0</v>
      </c>
      <c r="F178" s="664">
        <f t="shared" si="61"/>
        <v>0</v>
      </c>
      <c r="G178" s="664">
        <f t="shared" si="61"/>
        <v>0</v>
      </c>
      <c r="H178" s="664">
        <f t="shared" si="61"/>
        <v>0</v>
      </c>
      <c r="I178" s="664">
        <f t="shared" si="61"/>
        <v>0</v>
      </c>
      <c r="J178" s="664">
        <f t="shared" si="61"/>
        <v>0</v>
      </c>
      <c r="K178" s="664">
        <f t="shared" si="61"/>
        <v>0</v>
      </c>
      <c r="L178" s="664">
        <f t="shared" si="61"/>
        <v>0</v>
      </c>
      <c r="M178" s="664">
        <f t="shared" si="61"/>
        <v>0</v>
      </c>
      <c r="N178" s="435"/>
      <c r="O178" s="626"/>
    </row>
    <row r="179" spans="1:15" ht="17.100000000000001" customHeight="1">
      <c r="A179" s="609" t="s">
        <v>202</v>
      </c>
      <c r="B179" s="613"/>
      <c r="C179" s="581">
        <f>C175*$B$176/12+B178</f>
        <v>0</v>
      </c>
      <c r="D179" s="581">
        <f t="shared" ref="D179:M179" si="62">D175*$B$176/12+C178</f>
        <v>0</v>
      </c>
      <c r="E179" s="581">
        <f t="shared" si="62"/>
        <v>0</v>
      </c>
      <c r="F179" s="581">
        <f t="shared" si="62"/>
        <v>0</v>
      </c>
      <c r="G179" s="581">
        <f t="shared" si="62"/>
        <v>0</v>
      </c>
      <c r="H179" s="581">
        <f t="shared" si="62"/>
        <v>0</v>
      </c>
      <c r="I179" s="581">
        <f t="shared" si="62"/>
        <v>0</v>
      </c>
      <c r="J179" s="581">
        <f t="shared" si="62"/>
        <v>0</v>
      </c>
      <c r="K179" s="581">
        <f t="shared" si="62"/>
        <v>0</v>
      </c>
      <c r="L179" s="581">
        <f t="shared" si="62"/>
        <v>0</v>
      </c>
      <c r="M179" s="581">
        <f t="shared" si="62"/>
        <v>0</v>
      </c>
      <c r="N179" s="435"/>
      <c r="O179" s="626"/>
    </row>
    <row r="180" spans="1:15" ht="17.100000000000001" customHeight="1">
      <c r="A180" s="631" t="s">
        <v>206</v>
      </c>
      <c r="B180" s="615"/>
      <c r="C180" s="591"/>
      <c r="D180" s="591"/>
      <c r="E180" s="591"/>
      <c r="F180" s="591"/>
      <c r="G180" s="591"/>
      <c r="H180" s="624"/>
      <c r="I180" s="591"/>
      <c r="J180" s="591"/>
      <c r="K180" s="591"/>
      <c r="L180" s="591"/>
      <c r="M180" s="591">
        <f>B183-M181</f>
        <v>0</v>
      </c>
      <c r="N180" s="435"/>
      <c r="O180" s="626">
        <f>SUM(B180:M180)</f>
        <v>0</v>
      </c>
    </row>
    <row r="181" spans="1:15" ht="17.100000000000001" customHeight="1">
      <c r="A181" s="609" t="s">
        <v>204</v>
      </c>
      <c r="B181" s="703"/>
      <c r="C181" s="591"/>
      <c r="D181" s="591"/>
      <c r="E181" s="591"/>
      <c r="F181" s="591"/>
      <c r="G181" s="591"/>
      <c r="H181" s="704"/>
      <c r="I181" s="591"/>
      <c r="J181" s="591"/>
      <c r="K181" s="591"/>
      <c r="L181" s="679"/>
      <c r="M181" s="591">
        <f>M177</f>
        <v>0</v>
      </c>
      <c r="N181" s="435"/>
      <c r="O181" s="626">
        <f>SUM(B181:M181)</f>
        <v>0</v>
      </c>
    </row>
    <row r="182" spans="1:15" ht="17.100000000000001" customHeight="1">
      <c r="A182" s="705"/>
      <c r="B182" s="706"/>
      <c r="C182" s="707"/>
      <c r="D182" s="707"/>
      <c r="E182" s="707"/>
      <c r="F182" s="707"/>
      <c r="G182" s="707"/>
      <c r="H182" s="708"/>
      <c r="I182" s="707"/>
      <c r="J182" s="707"/>
      <c r="K182" s="707"/>
      <c r="L182" s="709"/>
      <c r="M182" s="707"/>
      <c r="N182" s="435"/>
      <c r="O182" s="626"/>
    </row>
    <row r="183" spans="1:15" ht="17.100000000000001" customHeight="1" thickBot="1">
      <c r="A183" s="710" t="s">
        <v>205</v>
      </c>
      <c r="B183" s="601" t="str">
        <f>'[1]BS-NEW'!H28</f>
        <v xml:space="preserve"> </v>
      </c>
      <c r="C183" s="711"/>
      <c r="D183" s="711"/>
      <c r="E183" s="711"/>
      <c r="F183" s="711"/>
      <c r="G183" s="711"/>
      <c r="H183" s="712"/>
      <c r="I183" s="711"/>
      <c r="J183" s="711"/>
      <c r="K183" s="711"/>
      <c r="L183" s="713"/>
      <c r="M183" s="711"/>
      <c r="N183" s="714"/>
      <c r="O183" s="715"/>
    </row>
    <row r="184" spans="1:15" ht="17.100000000000001" customHeight="1">
      <c r="A184" s="570">
        <f>[1]APP!D31</f>
        <v>0</v>
      </c>
      <c r="B184" s="700">
        <f>[1]APP!B31</f>
        <v>0</v>
      </c>
      <c r="C184" s="673">
        <f t="shared" ref="C184:M184" si="63">B184-B189</f>
        <v>0</v>
      </c>
      <c r="D184" s="673">
        <f t="shared" si="63"/>
        <v>0</v>
      </c>
      <c r="E184" s="571">
        <f t="shared" si="63"/>
        <v>0</v>
      </c>
      <c r="F184" s="673">
        <f t="shared" si="63"/>
        <v>0</v>
      </c>
      <c r="G184" s="673">
        <f t="shared" si="63"/>
        <v>0</v>
      </c>
      <c r="H184" s="674">
        <f t="shared" si="63"/>
        <v>0</v>
      </c>
      <c r="I184" s="673">
        <f t="shared" si="63"/>
        <v>0</v>
      </c>
      <c r="J184" s="673">
        <f t="shared" si="63"/>
        <v>0</v>
      </c>
      <c r="K184" s="673">
        <f t="shared" si="63"/>
        <v>0</v>
      </c>
      <c r="L184" s="673">
        <f t="shared" si="63"/>
        <v>0</v>
      </c>
      <c r="M184" s="673">
        <f t="shared" si="63"/>
        <v>0</v>
      </c>
      <c r="N184" s="573"/>
      <c r="O184" s="629"/>
    </row>
    <row r="185" spans="1:15" ht="17.100000000000001" customHeight="1">
      <c r="A185" s="609" t="s">
        <v>199</v>
      </c>
      <c r="B185" s="701">
        <f>[1]APP!J31</f>
        <v>0</v>
      </c>
      <c r="C185" s="702"/>
      <c r="D185" s="637"/>
      <c r="E185" s="637"/>
      <c r="F185" s="637"/>
      <c r="G185" s="637"/>
      <c r="H185" s="676"/>
      <c r="I185" s="637"/>
      <c r="J185" s="637"/>
      <c r="K185" s="637"/>
      <c r="L185" s="637"/>
      <c r="M185" s="637"/>
      <c r="N185" s="435"/>
      <c r="O185" s="626"/>
    </row>
    <row r="186" spans="1:15" ht="17.100000000000001" customHeight="1">
      <c r="A186" s="609" t="s">
        <v>200</v>
      </c>
      <c r="B186" s="583">
        <f>[1]APP!C31</f>
        <v>0</v>
      </c>
      <c r="C186" s="581">
        <f>C184*$B$185/12+B187</f>
        <v>0</v>
      </c>
      <c r="D186" s="581">
        <f t="shared" ref="D186:M186" si="64">D184*$B$185/12+C187</f>
        <v>0</v>
      </c>
      <c r="E186" s="581">
        <f t="shared" si="64"/>
        <v>0</v>
      </c>
      <c r="F186" s="581">
        <f t="shared" si="64"/>
        <v>0</v>
      </c>
      <c r="G186" s="581">
        <f t="shared" si="64"/>
        <v>0</v>
      </c>
      <c r="H186" s="581">
        <f t="shared" si="64"/>
        <v>0</v>
      </c>
      <c r="I186" s="581">
        <f t="shared" si="64"/>
        <v>0</v>
      </c>
      <c r="J186" s="581">
        <f t="shared" si="64"/>
        <v>0</v>
      </c>
      <c r="K186" s="581">
        <f t="shared" si="64"/>
        <v>0</v>
      </c>
      <c r="L186" s="581">
        <f t="shared" si="64"/>
        <v>0</v>
      </c>
      <c r="M186" s="581">
        <f t="shared" si="64"/>
        <v>0</v>
      </c>
      <c r="N186" s="435"/>
      <c r="O186" s="626"/>
    </row>
    <row r="187" spans="1:15" ht="17.100000000000001" customHeight="1">
      <c r="A187" s="609" t="s">
        <v>201</v>
      </c>
      <c r="B187" s="583">
        <f>B184*$B$185/12-B190+B186</f>
        <v>0</v>
      </c>
      <c r="C187" s="664">
        <f>C184*$B$185/12-C190+B187</f>
        <v>0</v>
      </c>
      <c r="D187" s="664">
        <f t="shared" ref="D187:M187" si="65">D184*$B$185/12-D190+C187</f>
        <v>0</v>
      </c>
      <c r="E187" s="664">
        <f t="shared" si="65"/>
        <v>0</v>
      </c>
      <c r="F187" s="664">
        <f t="shared" si="65"/>
        <v>0</v>
      </c>
      <c r="G187" s="664">
        <f t="shared" si="65"/>
        <v>0</v>
      </c>
      <c r="H187" s="664">
        <f t="shared" si="65"/>
        <v>0</v>
      </c>
      <c r="I187" s="664">
        <f t="shared" si="65"/>
        <v>0</v>
      </c>
      <c r="J187" s="664">
        <f t="shared" si="65"/>
        <v>0</v>
      </c>
      <c r="K187" s="664">
        <f t="shared" si="65"/>
        <v>0</v>
      </c>
      <c r="L187" s="664">
        <f t="shared" si="65"/>
        <v>0</v>
      </c>
      <c r="M187" s="664">
        <f t="shared" si="65"/>
        <v>0</v>
      </c>
      <c r="N187" s="435"/>
      <c r="O187" s="626"/>
    </row>
    <row r="188" spans="1:15" ht="17.100000000000001" customHeight="1">
      <c r="A188" s="609" t="s">
        <v>202</v>
      </c>
      <c r="B188" s="613"/>
      <c r="C188" s="581">
        <f>C184*$B$185/12+B187</f>
        <v>0</v>
      </c>
      <c r="D188" s="581">
        <f t="shared" ref="D188:M188" si="66">D184*$B$185/12+C187</f>
        <v>0</v>
      </c>
      <c r="E188" s="581">
        <f t="shared" si="66"/>
        <v>0</v>
      </c>
      <c r="F188" s="581">
        <f t="shared" si="66"/>
        <v>0</v>
      </c>
      <c r="G188" s="581">
        <f t="shared" si="66"/>
        <v>0</v>
      </c>
      <c r="H188" s="581">
        <f t="shared" si="66"/>
        <v>0</v>
      </c>
      <c r="I188" s="581">
        <f t="shared" si="66"/>
        <v>0</v>
      </c>
      <c r="J188" s="581">
        <f t="shared" si="66"/>
        <v>0</v>
      </c>
      <c r="K188" s="581">
        <f t="shared" si="66"/>
        <v>0</v>
      </c>
      <c r="L188" s="581">
        <f t="shared" si="66"/>
        <v>0</v>
      </c>
      <c r="M188" s="581">
        <f t="shared" si="66"/>
        <v>0</v>
      </c>
      <c r="N188" s="435"/>
      <c r="O188" s="626"/>
    </row>
    <row r="189" spans="1:15" ht="17.100000000000001" customHeight="1">
      <c r="A189" s="631" t="s">
        <v>206</v>
      </c>
      <c r="B189" s="615"/>
      <c r="C189" s="591"/>
      <c r="D189" s="591"/>
      <c r="E189" s="591"/>
      <c r="F189" s="591"/>
      <c r="G189" s="591"/>
      <c r="H189" s="624"/>
      <c r="I189" s="591"/>
      <c r="J189" s="591"/>
      <c r="K189" s="591"/>
      <c r="L189" s="591"/>
      <c r="M189" s="591"/>
      <c r="N189" s="435"/>
      <c r="O189" s="626">
        <f>SUM(B189:M189)</f>
        <v>0</v>
      </c>
    </row>
    <row r="190" spans="1:15" ht="17.100000000000001" customHeight="1">
      <c r="A190" s="609" t="s">
        <v>204</v>
      </c>
      <c r="B190" s="703"/>
      <c r="C190" s="591"/>
      <c r="D190" s="591"/>
      <c r="E190" s="591"/>
      <c r="F190" s="591"/>
      <c r="G190" s="591"/>
      <c r="H190" s="704"/>
      <c r="I190" s="591"/>
      <c r="J190" s="591"/>
      <c r="K190" s="591"/>
      <c r="L190" s="679"/>
      <c r="M190" s="591"/>
      <c r="N190" s="435"/>
      <c r="O190" s="626">
        <f>SUM(B190:M190)</f>
        <v>0</v>
      </c>
    </row>
    <row r="191" spans="1:15" ht="17.100000000000001" customHeight="1">
      <c r="A191" s="705"/>
      <c r="B191" s="706"/>
      <c r="C191" s="707"/>
      <c r="D191" s="707"/>
      <c r="E191" s="707"/>
      <c r="F191" s="707"/>
      <c r="G191" s="707"/>
      <c r="H191" s="708"/>
      <c r="I191" s="707"/>
      <c r="J191" s="707"/>
      <c r="K191" s="707"/>
      <c r="L191" s="709"/>
      <c r="M191" s="707"/>
      <c r="N191" s="435"/>
      <c r="O191" s="626"/>
    </row>
    <row r="192" spans="1:15" ht="17.100000000000001" customHeight="1" thickBot="1">
      <c r="A192" s="710" t="s">
        <v>205</v>
      </c>
      <c r="B192" s="601" t="str">
        <f>'[1]BS-NEW'!H29</f>
        <v xml:space="preserve"> </v>
      </c>
      <c r="C192" s="711"/>
      <c r="D192" s="711"/>
      <c r="E192" s="711"/>
      <c r="F192" s="711"/>
      <c r="G192" s="711"/>
      <c r="H192" s="712"/>
      <c r="I192" s="711"/>
      <c r="J192" s="711"/>
      <c r="K192" s="711"/>
      <c r="L192" s="713"/>
      <c r="M192" s="711"/>
      <c r="N192" s="714"/>
      <c r="O192" s="715"/>
    </row>
    <row r="193" spans="1:15" ht="17.100000000000001" customHeight="1">
      <c r="A193" s="570">
        <f>[1]APP!D32</f>
        <v>0</v>
      </c>
      <c r="B193" s="700">
        <f>[1]APP!B32</f>
        <v>0</v>
      </c>
      <c r="C193" s="673">
        <f t="shared" ref="C193:M193" si="67">B193-B198</f>
        <v>0</v>
      </c>
      <c r="D193" s="673">
        <f t="shared" si="67"/>
        <v>0</v>
      </c>
      <c r="E193" s="571">
        <f t="shared" si="67"/>
        <v>0</v>
      </c>
      <c r="F193" s="673">
        <f t="shared" si="67"/>
        <v>0</v>
      </c>
      <c r="G193" s="673">
        <f t="shared" si="67"/>
        <v>0</v>
      </c>
      <c r="H193" s="674">
        <f t="shared" si="67"/>
        <v>0</v>
      </c>
      <c r="I193" s="673">
        <f t="shared" si="67"/>
        <v>0</v>
      </c>
      <c r="J193" s="673">
        <f t="shared" si="67"/>
        <v>0</v>
      </c>
      <c r="K193" s="673">
        <f t="shared" si="67"/>
        <v>0</v>
      </c>
      <c r="L193" s="673">
        <f t="shared" si="67"/>
        <v>0</v>
      </c>
      <c r="M193" s="673">
        <f t="shared" si="67"/>
        <v>0</v>
      </c>
      <c r="N193" s="573"/>
      <c r="O193" s="629"/>
    </row>
    <row r="194" spans="1:15" ht="17.100000000000001" customHeight="1">
      <c r="A194" s="609" t="s">
        <v>199</v>
      </c>
      <c r="B194" s="701">
        <f>[1]APP!J32</f>
        <v>0</v>
      </c>
      <c r="C194" s="702"/>
      <c r="D194" s="637"/>
      <c r="E194" s="637"/>
      <c r="F194" s="637"/>
      <c r="G194" s="637"/>
      <c r="H194" s="676"/>
      <c r="I194" s="637"/>
      <c r="J194" s="637"/>
      <c r="K194" s="637"/>
      <c r="L194" s="637"/>
      <c r="M194" s="637"/>
      <c r="N194" s="435"/>
      <c r="O194" s="626"/>
    </row>
    <row r="195" spans="1:15" ht="17.100000000000001" customHeight="1">
      <c r="A195" s="609" t="s">
        <v>200</v>
      </c>
      <c r="B195" s="583">
        <f>[1]APP!C32</f>
        <v>0</v>
      </c>
      <c r="C195" s="581">
        <f>C193*$B$194/12+B196</f>
        <v>0</v>
      </c>
      <c r="D195" s="581">
        <f t="shared" ref="D195:M195" si="68">D193*$B$194/12+C196</f>
        <v>0</v>
      </c>
      <c r="E195" s="581">
        <f t="shared" si="68"/>
        <v>0</v>
      </c>
      <c r="F195" s="581">
        <f t="shared" si="68"/>
        <v>0</v>
      </c>
      <c r="G195" s="581">
        <f t="shared" si="68"/>
        <v>0</v>
      </c>
      <c r="H195" s="581">
        <f t="shared" si="68"/>
        <v>0</v>
      </c>
      <c r="I195" s="581">
        <f t="shared" si="68"/>
        <v>0</v>
      </c>
      <c r="J195" s="581">
        <f t="shared" si="68"/>
        <v>0</v>
      </c>
      <c r="K195" s="581">
        <f t="shared" si="68"/>
        <v>0</v>
      </c>
      <c r="L195" s="581">
        <f t="shared" si="68"/>
        <v>0</v>
      </c>
      <c r="M195" s="581">
        <f t="shared" si="68"/>
        <v>0</v>
      </c>
      <c r="N195" s="435"/>
      <c r="O195" s="626"/>
    </row>
    <row r="196" spans="1:15" ht="17.100000000000001" customHeight="1">
      <c r="A196" s="609" t="s">
        <v>201</v>
      </c>
      <c r="B196" s="583">
        <f>B193*$B$194/12-B199+B195</f>
        <v>0</v>
      </c>
      <c r="C196" s="664">
        <f>C193*$B$194/12-C199+B196</f>
        <v>0</v>
      </c>
      <c r="D196" s="664">
        <f t="shared" ref="D196:M196" si="69">D193*$B$194/12-D199+C196</f>
        <v>0</v>
      </c>
      <c r="E196" s="664">
        <f t="shared" si="69"/>
        <v>0</v>
      </c>
      <c r="F196" s="664">
        <f t="shared" si="69"/>
        <v>0</v>
      </c>
      <c r="G196" s="664">
        <f t="shared" si="69"/>
        <v>0</v>
      </c>
      <c r="H196" s="664">
        <f t="shared" si="69"/>
        <v>0</v>
      </c>
      <c r="I196" s="664">
        <f t="shared" si="69"/>
        <v>0</v>
      </c>
      <c r="J196" s="664">
        <f t="shared" si="69"/>
        <v>0</v>
      </c>
      <c r="K196" s="664">
        <f t="shared" si="69"/>
        <v>0</v>
      </c>
      <c r="L196" s="664">
        <f t="shared" si="69"/>
        <v>0</v>
      </c>
      <c r="M196" s="664">
        <f t="shared" si="69"/>
        <v>0</v>
      </c>
      <c r="N196" s="435"/>
      <c r="O196" s="626"/>
    </row>
    <row r="197" spans="1:15" ht="17.100000000000001" customHeight="1">
      <c r="A197" s="609" t="s">
        <v>202</v>
      </c>
      <c r="B197" s="613"/>
      <c r="C197" s="581">
        <f>C193*$B$194/12+B196</f>
        <v>0</v>
      </c>
      <c r="D197" s="581">
        <f t="shared" ref="D197:M197" si="70">D193*$B$194/12+C196</f>
        <v>0</v>
      </c>
      <c r="E197" s="581">
        <f t="shared" si="70"/>
        <v>0</v>
      </c>
      <c r="F197" s="581">
        <f t="shared" si="70"/>
        <v>0</v>
      </c>
      <c r="G197" s="581">
        <f t="shared" si="70"/>
        <v>0</v>
      </c>
      <c r="H197" s="581">
        <f t="shared" si="70"/>
        <v>0</v>
      </c>
      <c r="I197" s="581">
        <f t="shared" si="70"/>
        <v>0</v>
      </c>
      <c r="J197" s="581">
        <f t="shared" si="70"/>
        <v>0</v>
      </c>
      <c r="K197" s="581">
        <f t="shared" si="70"/>
        <v>0</v>
      </c>
      <c r="L197" s="581">
        <f t="shared" si="70"/>
        <v>0</v>
      </c>
      <c r="M197" s="581">
        <f t="shared" si="70"/>
        <v>0</v>
      </c>
      <c r="N197" s="435"/>
      <c r="O197" s="626"/>
    </row>
    <row r="198" spans="1:15" ht="17.100000000000001" customHeight="1">
      <c r="A198" s="631" t="s">
        <v>206</v>
      </c>
      <c r="B198" s="615"/>
      <c r="C198" s="591"/>
      <c r="D198" s="591"/>
      <c r="E198" s="591"/>
      <c r="F198" s="591"/>
      <c r="G198" s="591"/>
      <c r="H198" s="624"/>
      <c r="I198" s="591"/>
      <c r="J198" s="591"/>
      <c r="K198" s="591"/>
      <c r="L198" s="591"/>
      <c r="M198" s="591"/>
      <c r="N198" s="435"/>
      <c r="O198" s="626">
        <f>SUM(B198:M198)</f>
        <v>0</v>
      </c>
    </row>
    <row r="199" spans="1:15" ht="17.100000000000001" customHeight="1">
      <c r="A199" s="609" t="s">
        <v>204</v>
      </c>
      <c r="B199" s="703"/>
      <c r="C199" s="591"/>
      <c r="D199" s="591"/>
      <c r="E199" s="591"/>
      <c r="F199" s="591"/>
      <c r="G199" s="591"/>
      <c r="H199" s="704"/>
      <c r="I199" s="591"/>
      <c r="J199" s="591"/>
      <c r="K199" s="591"/>
      <c r="L199" s="679"/>
      <c r="M199" s="591"/>
      <c r="N199" s="435"/>
      <c r="O199" s="626">
        <f>SUM(B199:M199)</f>
        <v>0</v>
      </c>
    </row>
    <row r="200" spans="1:15" ht="17.100000000000001" customHeight="1">
      <c r="A200" s="705"/>
      <c r="B200" s="706"/>
      <c r="C200" s="707"/>
      <c r="D200" s="707"/>
      <c r="E200" s="707"/>
      <c r="F200" s="707"/>
      <c r="G200" s="707"/>
      <c r="H200" s="708"/>
      <c r="I200" s="707"/>
      <c r="J200" s="707"/>
      <c r="K200" s="707"/>
      <c r="L200" s="709"/>
      <c r="M200" s="707"/>
      <c r="N200" s="435"/>
      <c r="O200" s="626"/>
    </row>
    <row r="201" spans="1:15" ht="17.100000000000001" customHeight="1" thickBot="1">
      <c r="A201" s="710" t="s">
        <v>205</v>
      </c>
      <c r="B201" s="601" t="str">
        <f>'[1]BS-NEW'!H30</f>
        <v xml:space="preserve"> </v>
      </c>
      <c r="C201" s="711"/>
      <c r="D201" s="711"/>
      <c r="E201" s="711"/>
      <c r="F201" s="711"/>
      <c r="G201" s="711"/>
      <c r="H201" s="712"/>
      <c r="I201" s="711"/>
      <c r="J201" s="711"/>
      <c r="K201" s="711"/>
      <c r="L201" s="713"/>
      <c r="M201" s="711"/>
      <c r="N201" s="714"/>
      <c r="O201" s="715"/>
    </row>
    <row r="202" spans="1:15" ht="17.100000000000001" customHeight="1">
      <c r="A202" s="570">
        <f>[1]APP!D33</f>
        <v>0</v>
      </c>
      <c r="B202" s="700">
        <f>[1]APP!B33</f>
        <v>0</v>
      </c>
      <c r="C202" s="673">
        <f t="shared" ref="C202:M202" si="71">B202-B207</f>
        <v>0</v>
      </c>
      <c r="D202" s="673">
        <f t="shared" si="71"/>
        <v>0</v>
      </c>
      <c r="E202" s="571">
        <f t="shared" si="71"/>
        <v>0</v>
      </c>
      <c r="F202" s="673">
        <f t="shared" si="71"/>
        <v>0</v>
      </c>
      <c r="G202" s="673">
        <f t="shared" si="71"/>
        <v>0</v>
      </c>
      <c r="H202" s="674">
        <f t="shared" si="71"/>
        <v>0</v>
      </c>
      <c r="I202" s="673">
        <f t="shared" si="71"/>
        <v>0</v>
      </c>
      <c r="J202" s="673">
        <f t="shared" si="71"/>
        <v>0</v>
      </c>
      <c r="K202" s="673">
        <f t="shared" si="71"/>
        <v>0</v>
      </c>
      <c r="L202" s="673">
        <f t="shared" si="71"/>
        <v>0</v>
      </c>
      <c r="M202" s="673">
        <f t="shared" si="71"/>
        <v>0</v>
      </c>
      <c r="N202" s="573"/>
      <c r="O202" s="629"/>
    </row>
    <row r="203" spans="1:15" ht="17.100000000000001" customHeight="1">
      <c r="A203" s="609" t="s">
        <v>199</v>
      </c>
      <c r="B203" s="701">
        <f>[1]APP!J33</f>
        <v>0</v>
      </c>
      <c r="C203" s="702"/>
      <c r="D203" s="637"/>
      <c r="E203" s="637"/>
      <c r="F203" s="637"/>
      <c r="G203" s="637"/>
      <c r="H203" s="676"/>
      <c r="I203" s="637"/>
      <c r="J203" s="637"/>
      <c r="K203" s="637"/>
      <c r="L203" s="637"/>
      <c r="M203" s="637"/>
      <c r="N203" s="435"/>
      <c r="O203" s="626"/>
    </row>
    <row r="204" spans="1:15" ht="17.100000000000001" customHeight="1">
      <c r="A204" s="609" t="s">
        <v>200</v>
      </c>
      <c r="B204" s="583">
        <f>[1]APP!C33</f>
        <v>0</v>
      </c>
      <c r="C204" s="581">
        <f>C202*$B$203/12+B205</f>
        <v>0</v>
      </c>
      <c r="D204" s="581">
        <f t="shared" ref="D204:M204" si="72">D202*$B$203/12+C205</f>
        <v>0</v>
      </c>
      <c r="E204" s="581">
        <f t="shared" si="72"/>
        <v>0</v>
      </c>
      <c r="F204" s="581">
        <f t="shared" si="72"/>
        <v>0</v>
      </c>
      <c r="G204" s="581">
        <f t="shared" si="72"/>
        <v>0</v>
      </c>
      <c r="H204" s="581">
        <f t="shared" si="72"/>
        <v>0</v>
      </c>
      <c r="I204" s="581">
        <f t="shared" si="72"/>
        <v>0</v>
      </c>
      <c r="J204" s="581">
        <f t="shared" si="72"/>
        <v>0</v>
      </c>
      <c r="K204" s="581">
        <f t="shared" si="72"/>
        <v>0</v>
      </c>
      <c r="L204" s="581">
        <f t="shared" si="72"/>
        <v>0</v>
      </c>
      <c r="M204" s="581">
        <f t="shared" si="72"/>
        <v>0</v>
      </c>
      <c r="N204" s="435"/>
      <c r="O204" s="626"/>
    </row>
    <row r="205" spans="1:15" ht="17.100000000000001" customHeight="1">
      <c r="A205" s="609" t="s">
        <v>201</v>
      </c>
      <c r="B205" s="583">
        <f>B202*$B$203/12-B208+B204</f>
        <v>0</v>
      </c>
      <c r="C205" s="664">
        <f>C202*$B$203/12-C208+B205</f>
        <v>0</v>
      </c>
      <c r="D205" s="664">
        <f t="shared" ref="D205:M205" si="73">D202*$B$203/12-D208+C205</f>
        <v>0</v>
      </c>
      <c r="E205" s="664">
        <f t="shared" si="73"/>
        <v>0</v>
      </c>
      <c r="F205" s="664">
        <f t="shared" si="73"/>
        <v>0</v>
      </c>
      <c r="G205" s="664">
        <f t="shared" si="73"/>
        <v>0</v>
      </c>
      <c r="H205" s="664">
        <f t="shared" si="73"/>
        <v>0</v>
      </c>
      <c r="I205" s="664">
        <f t="shared" si="73"/>
        <v>0</v>
      </c>
      <c r="J205" s="664">
        <f t="shared" si="73"/>
        <v>0</v>
      </c>
      <c r="K205" s="664">
        <f t="shared" si="73"/>
        <v>0</v>
      </c>
      <c r="L205" s="664">
        <f t="shared" si="73"/>
        <v>0</v>
      </c>
      <c r="M205" s="664">
        <f t="shared" si="73"/>
        <v>0</v>
      </c>
      <c r="N205" s="435"/>
      <c r="O205" s="626"/>
    </row>
    <row r="206" spans="1:15" ht="17.100000000000001" customHeight="1">
      <c r="A206" s="609" t="s">
        <v>202</v>
      </c>
      <c r="B206" s="613"/>
      <c r="C206" s="581">
        <f>C202*$B$203/12+B205</f>
        <v>0</v>
      </c>
      <c r="D206" s="581">
        <f t="shared" ref="D206:M206" si="74">D202*$B$203/12+C205</f>
        <v>0</v>
      </c>
      <c r="E206" s="581">
        <f t="shared" si="74"/>
        <v>0</v>
      </c>
      <c r="F206" s="581">
        <f t="shared" si="74"/>
        <v>0</v>
      </c>
      <c r="G206" s="581">
        <f t="shared" si="74"/>
        <v>0</v>
      </c>
      <c r="H206" s="581">
        <f t="shared" si="74"/>
        <v>0</v>
      </c>
      <c r="I206" s="581">
        <f t="shared" si="74"/>
        <v>0</v>
      </c>
      <c r="J206" s="581">
        <f t="shared" si="74"/>
        <v>0</v>
      </c>
      <c r="K206" s="581">
        <f t="shared" si="74"/>
        <v>0</v>
      </c>
      <c r="L206" s="581">
        <f t="shared" si="74"/>
        <v>0</v>
      </c>
      <c r="M206" s="581">
        <f t="shared" si="74"/>
        <v>0</v>
      </c>
      <c r="N206" s="435"/>
      <c r="O206" s="626"/>
    </row>
    <row r="207" spans="1:15" ht="17.100000000000001" customHeight="1">
      <c r="A207" s="631" t="s">
        <v>206</v>
      </c>
      <c r="B207" s="615"/>
      <c r="C207" s="591"/>
      <c r="D207" s="591"/>
      <c r="E207" s="591"/>
      <c r="F207" s="591"/>
      <c r="G207" s="591"/>
      <c r="H207" s="624"/>
      <c r="I207" s="591"/>
      <c r="J207" s="591"/>
      <c r="K207" s="591"/>
      <c r="L207" s="591"/>
      <c r="M207" s="591"/>
      <c r="N207" s="435"/>
      <c r="O207" s="626">
        <f>SUM(B207:M207)</f>
        <v>0</v>
      </c>
    </row>
    <row r="208" spans="1:15" ht="17.100000000000001" customHeight="1">
      <c r="A208" s="609" t="s">
        <v>204</v>
      </c>
      <c r="B208" s="703"/>
      <c r="C208" s="591"/>
      <c r="D208" s="591"/>
      <c r="E208" s="591"/>
      <c r="F208" s="591"/>
      <c r="G208" s="591"/>
      <c r="H208" s="704"/>
      <c r="I208" s="591"/>
      <c r="J208" s="591"/>
      <c r="K208" s="591"/>
      <c r="L208" s="679"/>
      <c r="M208" s="591"/>
      <c r="N208" s="435"/>
      <c r="O208" s="626">
        <f>SUM(B208:M208)</f>
        <v>0</v>
      </c>
    </row>
    <row r="209" spans="1:15" ht="17.100000000000001" customHeight="1">
      <c r="A209" s="705"/>
      <c r="B209" s="706"/>
      <c r="C209" s="707"/>
      <c r="D209" s="707"/>
      <c r="E209" s="707"/>
      <c r="F209" s="707"/>
      <c r="G209" s="707"/>
      <c r="H209" s="708"/>
      <c r="I209" s="707"/>
      <c r="J209" s="707"/>
      <c r="K209" s="707"/>
      <c r="L209" s="709"/>
      <c r="M209" s="707"/>
      <c r="N209" s="435"/>
      <c r="O209" s="626"/>
    </row>
    <row r="210" spans="1:15" ht="17.100000000000001" customHeight="1" thickBot="1">
      <c r="A210" s="710" t="s">
        <v>205</v>
      </c>
      <c r="B210" s="601" t="str">
        <f>'[1]BS-NEW'!H31</f>
        <v xml:space="preserve"> </v>
      </c>
      <c r="C210" s="711"/>
      <c r="D210" s="711"/>
      <c r="E210" s="711"/>
      <c r="F210" s="711"/>
      <c r="G210" s="711"/>
      <c r="H210" s="712"/>
      <c r="I210" s="711"/>
      <c r="J210" s="711"/>
      <c r="K210" s="711"/>
      <c r="L210" s="713"/>
      <c r="M210" s="711"/>
      <c r="N210" s="714"/>
      <c r="O210" s="715"/>
    </row>
    <row r="211" spans="1:15" ht="17.100000000000001" customHeight="1">
      <c r="A211" s="570">
        <f>[1]APP!D34</f>
        <v>0</v>
      </c>
      <c r="B211" s="700">
        <f>[1]APP!B34</f>
        <v>0</v>
      </c>
      <c r="C211" s="673">
        <f t="shared" ref="C211:M211" si="75">B211-B216</f>
        <v>0</v>
      </c>
      <c r="D211" s="673">
        <f t="shared" si="75"/>
        <v>0</v>
      </c>
      <c r="E211" s="571">
        <f t="shared" si="75"/>
        <v>0</v>
      </c>
      <c r="F211" s="673">
        <f t="shared" si="75"/>
        <v>0</v>
      </c>
      <c r="G211" s="673">
        <f t="shared" si="75"/>
        <v>0</v>
      </c>
      <c r="H211" s="674">
        <f t="shared" si="75"/>
        <v>0</v>
      </c>
      <c r="I211" s="673">
        <f t="shared" si="75"/>
        <v>0</v>
      </c>
      <c r="J211" s="673">
        <f t="shared" si="75"/>
        <v>0</v>
      </c>
      <c r="K211" s="673">
        <f t="shared" si="75"/>
        <v>0</v>
      </c>
      <c r="L211" s="673">
        <f t="shared" si="75"/>
        <v>0</v>
      </c>
      <c r="M211" s="673">
        <f t="shared" si="75"/>
        <v>0</v>
      </c>
      <c r="N211" s="573"/>
      <c r="O211" s="629"/>
    </row>
    <row r="212" spans="1:15" ht="17.100000000000001" customHeight="1">
      <c r="A212" s="609" t="s">
        <v>199</v>
      </c>
      <c r="B212" s="701">
        <f>[1]APP!J34</f>
        <v>0</v>
      </c>
      <c r="C212" s="702"/>
      <c r="D212" s="637"/>
      <c r="E212" s="637"/>
      <c r="F212" s="637"/>
      <c r="G212" s="637"/>
      <c r="H212" s="676"/>
      <c r="I212" s="637"/>
      <c r="J212" s="637"/>
      <c r="K212" s="637"/>
      <c r="L212" s="637"/>
      <c r="M212" s="637"/>
      <c r="N212" s="435"/>
      <c r="O212" s="626"/>
    </row>
    <row r="213" spans="1:15" ht="17.100000000000001" customHeight="1">
      <c r="A213" s="609" t="s">
        <v>200</v>
      </c>
      <c r="B213" s="583">
        <f>[1]APP!C34</f>
        <v>0</v>
      </c>
      <c r="C213" s="581">
        <f>C211*$B$212/12+B214</f>
        <v>0</v>
      </c>
      <c r="D213" s="581">
        <f t="shared" ref="D213:M213" si="76">D211*$B$212/12+C214</f>
        <v>0</v>
      </c>
      <c r="E213" s="581">
        <f t="shared" si="76"/>
        <v>0</v>
      </c>
      <c r="F213" s="581">
        <f t="shared" si="76"/>
        <v>0</v>
      </c>
      <c r="G213" s="581">
        <f t="shared" si="76"/>
        <v>0</v>
      </c>
      <c r="H213" s="581">
        <f t="shared" si="76"/>
        <v>0</v>
      </c>
      <c r="I213" s="581">
        <f t="shared" si="76"/>
        <v>0</v>
      </c>
      <c r="J213" s="581">
        <f t="shared" si="76"/>
        <v>0</v>
      </c>
      <c r="K213" s="581">
        <f t="shared" si="76"/>
        <v>0</v>
      </c>
      <c r="L213" s="581">
        <f t="shared" si="76"/>
        <v>0</v>
      </c>
      <c r="M213" s="581">
        <f t="shared" si="76"/>
        <v>0</v>
      </c>
      <c r="N213" s="435"/>
      <c r="O213" s="626"/>
    </row>
    <row r="214" spans="1:15" ht="17.100000000000001" customHeight="1">
      <c r="A214" s="609" t="s">
        <v>201</v>
      </c>
      <c r="B214" s="583">
        <f>B211*$B$212/12-B217+B213</f>
        <v>0</v>
      </c>
      <c r="C214" s="664">
        <f>C211*$B$212/12-C217+B214</f>
        <v>0</v>
      </c>
      <c r="D214" s="664">
        <f t="shared" ref="D214:M214" si="77">D211*$B$212/12-D217+C214</f>
        <v>0</v>
      </c>
      <c r="E214" s="664">
        <f t="shared" si="77"/>
        <v>0</v>
      </c>
      <c r="F214" s="664">
        <f t="shared" si="77"/>
        <v>0</v>
      </c>
      <c r="G214" s="664">
        <f t="shared" si="77"/>
        <v>0</v>
      </c>
      <c r="H214" s="664">
        <f t="shared" si="77"/>
        <v>0</v>
      </c>
      <c r="I214" s="664">
        <f t="shared" si="77"/>
        <v>0</v>
      </c>
      <c r="J214" s="664">
        <f t="shared" si="77"/>
        <v>0</v>
      </c>
      <c r="K214" s="664">
        <f t="shared" si="77"/>
        <v>0</v>
      </c>
      <c r="L214" s="664">
        <f t="shared" si="77"/>
        <v>0</v>
      </c>
      <c r="M214" s="664">
        <f t="shared" si="77"/>
        <v>0</v>
      </c>
      <c r="N214" s="435"/>
      <c r="O214" s="626"/>
    </row>
    <row r="215" spans="1:15" ht="17.100000000000001" customHeight="1">
      <c r="A215" s="609" t="s">
        <v>202</v>
      </c>
      <c r="B215" s="613"/>
      <c r="C215" s="581">
        <f>C211*$B$212/12+B214</f>
        <v>0</v>
      </c>
      <c r="D215" s="581">
        <f t="shared" ref="D215:M215" si="78">D211*$B$212/12+C214</f>
        <v>0</v>
      </c>
      <c r="E215" s="581">
        <f t="shared" si="78"/>
        <v>0</v>
      </c>
      <c r="F215" s="581">
        <f t="shared" si="78"/>
        <v>0</v>
      </c>
      <c r="G215" s="581">
        <f t="shared" si="78"/>
        <v>0</v>
      </c>
      <c r="H215" s="581">
        <f t="shared" si="78"/>
        <v>0</v>
      </c>
      <c r="I215" s="581">
        <f t="shared" si="78"/>
        <v>0</v>
      </c>
      <c r="J215" s="581">
        <f t="shared" si="78"/>
        <v>0</v>
      </c>
      <c r="K215" s="581">
        <f t="shared" si="78"/>
        <v>0</v>
      </c>
      <c r="L215" s="581">
        <f t="shared" si="78"/>
        <v>0</v>
      </c>
      <c r="M215" s="581">
        <f t="shared" si="78"/>
        <v>0</v>
      </c>
      <c r="N215" s="435"/>
      <c r="O215" s="626"/>
    </row>
    <row r="216" spans="1:15" ht="17.100000000000001" customHeight="1">
      <c r="A216" s="631" t="s">
        <v>206</v>
      </c>
      <c r="B216" s="615"/>
      <c r="C216" s="591"/>
      <c r="D216" s="591"/>
      <c r="E216" s="591"/>
      <c r="F216" s="591"/>
      <c r="G216" s="591"/>
      <c r="H216" s="624"/>
      <c r="I216" s="591"/>
      <c r="J216" s="591"/>
      <c r="K216" s="591"/>
      <c r="L216" s="591"/>
      <c r="M216" s="591"/>
      <c r="N216" s="435"/>
      <c r="O216" s="626">
        <f>SUM(B216:M216)</f>
        <v>0</v>
      </c>
    </row>
    <row r="217" spans="1:15" ht="17.100000000000001" customHeight="1">
      <c r="A217" s="609" t="s">
        <v>204</v>
      </c>
      <c r="B217" s="703"/>
      <c r="C217" s="591"/>
      <c r="D217" s="591"/>
      <c r="E217" s="591"/>
      <c r="F217" s="591"/>
      <c r="G217" s="591"/>
      <c r="H217" s="704"/>
      <c r="I217" s="591"/>
      <c r="J217" s="591"/>
      <c r="K217" s="591"/>
      <c r="L217" s="679"/>
      <c r="M217" s="591"/>
      <c r="N217" s="435"/>
      <c r="O217" s="626">
        <f>SUM(B217:M217)</f>
        <v>0</v>
      </c>
    </row>
    <row r="218" spans="1:15" ht="17.100000000000001" customHeight="1">
      <c r="A218" s="705"/>
      <c r="B218" s="706"/>
      <c r="C218" s="707"/>
      <c r="D218" s="707"/>
      <c r="E218" s="707"/>
      <c r="F218" s="707"/>
      <c r="G218" s="707"/>
      <c r="H218" s="708"/>
      <c r="I218" s="707"/>
      <c r="J218" s="707"/>
      <c r="K218" s="707"/>
      <c r="L218" s="709"/>
      <c r="M218" s="707"/>
      <c r="N218" s="435"/>
      <c r="O218" s="626"/>
    </row>
    <row r="219" spans="1:15" ht="17.100000000000001" customHeight="1" thickBot="1">
      <c r="A219" s="710" t="s">
        <v>205</v>
      </c>
      <c r="B219" s="601" t="str">
        <f>'[1]BS-NEW'!H32</f>
        <v xml:space="preserve"> </v>
      </c>
      <c r="C219" s="711"/>
      <c r="D219" s="711"/>
      <c r="E219" s="711"/>
      <c r="F219" s="711"/>
      <c r="G219" s="711"/>
      <c r="H219" s="712"/>
      <c r="I219" s="711"/>
      <c r="J219" s="711"/>
      <c r="K219" s="711"/>
      <c r="L219" s="713"/>
      <c r="M219" s="711"/>
      <c r="N219" s="714"/>
      <c r="O219" s="715"/>
    </row>
    <row r="220" spans="1:15" ht="17.100000000000001" customHeight="1">
      <c r="A220" s="716" t="s">
        <v>210</v>
      </c>
      <c r="B220" s="700">
        <f>'[1]New Loan'!A44</f>
        <v>0</v>
      </c>
      <c r="C220" s="673">
        <f t="shared" ref="C220:M220" si="79">B220-B225</f>
        <v>0</v>
      </c>
      <c r="D220" s="673">
        <f t="shared" si="79"/>
        <v>0</v>
      </c>
      <c r="E220" s="673">
        <f t="shared" si="79"/>
        <v>0</v>
      </c>
      <c r="F220" s="673">
        <f t="shared" si="79"/>
        <v>0</v>
      </c>
      <c r="G220" s="673">
        <f t="shared" si="79"/>
        <v>0</v>
      </c>
      <c r="H220" s="674">
        <f t="shared" si="79"/>
        <v>0</v>
      </c>
      <c r="I220" s="673">
        <f t="shared" si="79"/>
        <v>0</v>
      </c>
      <c r="J220" s="673">
        <f t="shared" si="79"/>
        <v>0</v>
      </c>
      <c r="K220" s="673">
        <f t="shared" si="79"/>
        <v>0</v>
      </c>
      <c r="L220" s="673">
        <f t="shared" si="79"/>
        <v>0</v>
      </c>
      <c r="M220" s="673">
        <f t="shared" si="79"/>
        <v>0</v>
      </c>
      <c r="N220" s="573"/>
      <c r="O220" s="629"/>
    </row>
    <row r="221" spans="1:15" ht="17.100000000000001" customHeight="1">
      <c r="A221" s="609" t="s">
        <v>199</v>
      </c>
      <c r="B221" s="701">
        <f>'[1]New Loan'!A50</f>
        <v>6.6000000000000003E-2</v>
      </c>
      <c r="C221" s="702"/>
      <c r="D221" s="637"/>
      <c r="E221" s="637"/>
      <c r="F221" s="637"/>
      <c r="G221" s="637"/>
      <c r="H221" s="676"/>
      <c r="I221" s="637"/>
      <c r="J221" s="637"/>
      <c r="K221" s="637"/>
      <c r="L221" s="637"/>
      <c r="M221" s="637"/>
      <c r="N221" s="435"/>
      <c r="O221" s="626"/>
    </row>
    <row r="222" spans="1:15" ht="17.100000000000001" customHeight="1">
      <c r="A222" s="609" t="s">
        <v>200</v>
      </c>
      <c r="B222" s="583"/>
      <c r="C222" s="581">
        <f>C220*$B$221/12+B223</f>
        <v>0</v>
      </c>
      <c r="D222" s="581">
        <f t="shared" ref="D222:M222" si="80">D220*$B$221/12+C223</f>
        <v>0</v>
      </c>
      <c r="E222" s="581">
        <f t="shared" si="80"/>
        <v>0</v>
      </c>
      <c r="F222" s="581">
        <f t="shared" si="80"/>
        <v>0</v>
      </c>
      <c r="G222" s="581">
        <f t="shared" si="80"/>
        <v>0</v>
      </c>
      <c r="H222" s="581">
        <f t="shared" si="80"/>
        <v>0</v>
      </c>
      <c r="I222" s="581">
        <f t="shared" si="80"/>
        <v>0</v>
      </c>
      <c r="J222" s="581">
        <f t="shared" si="80"/>
        <v>0</v>
      </c>
      <c r="K222" s="581">
        <f t="shared" si="80"/>
        <v>0</v>
      </c>
      <c r="L222" s="581">
        <f t="shared" si="80"/>
        <v>0</v>
      </c>
      <c r="M222" s="581">
        <f t="shared" si="80"/>
        <v>0</v>
      </c>
      <c r="N222" s="435"/>
      <c r="O222" s="626"/>
    </row>
    <row r="223" spans="1:15" ht="17.100000000000001" customHeight="1">
      <c r="A223" s="609" t="s">
        <v>201</v>
      </c>
      <c r="B223" s="583">
        <f>B220*$B$221/12-B226+B222</f>
        <v>0</v>
      </c>
      <c r="C223" s="664">
        <f>C220*$B$221/12-C226+B223</f>
        <v>0</v>
      </c>
      <c r="D223" s="664">
        <f t="shared" ref="D223:M223" si="81">D220*$B$221/12-D226+C223</f>
        <v>0</v>
      </c>
      <c r="E223" s="664">
        <f t="shared" si="81"/>
        <v>0</v>
      </c>
      <c r="F223" s="664">
        <f t="shared" si="81"/>
        <v>0</v>
      </c>
      <c r="G223" s="664">
        <f t="shared" si="81"/>
        <v>0</v>
      </c>
      <c r="H223" s="664">
        <f t="shared" si="81"/>
        <v>0</v>
      </c>
      <c r="I223" s="664">
        <f t="shared" si="81"/>
        <v>0</v>
      </c>
      <c r="J223" s="664">
        <f t="shared" si="81"/>
        <v>0</v>
      </c>
      <c r="K223" s="664">
        <f t="shared" si="81"/>
        <v>0</v>
      </c>
      <c r="L223" s="664">
        <f t="shared" si="81"/>
        <v>0</v>
      </c>
      <c r="M223" s="664">
        <f t="shared" si="81"/>
        <v>0</v>
      </c>
      <c r="N223" s="435"/>
      <c r="O223" s="626"/>
    </row>
    <row r="224" spans="1:15" ht="17.100000000000001" customHeight="1">
      <c r="A224" s="609" t="s">
        <v>202</v>
      </c>
      <c r="B224" s="505">
        <f>'[1]New Loan'!A49</f>
        <v>5</v>
      </c>
      <c r="C224" s="581">
        <f>C220*$B$221/12+B223</f>
        <v>0</v>
      </c>
      <c r="D224" s="581">
        <f t="shared" ref="D224:M224" si="82">D220*$B$221/12+C223</f>
        <v>0</v>
      </c>
      <c r="E224" s="581">
        <f t="shared" si="82"/>
        <v>0</v>
      </c>
      <c r="F224" s="581">
        <f t="shared" si="82"/>
        <v>0</v>
      </c>
      <c r="G224" s="581">
        <f t="shared" si="82"/>
        <v>0</v>
      </c>
      <c r="H224" s="581">
        <f t="shared" si="82"/>
        <v>0</v>
      </c>
      <c r="I224" s="581">
        <f t="shared" si="82"/>
        <v>0</v>
      </c>
      <c r="J224" s="581">
        <f t="shared" si="82"/>
        <v>0</v>
      </c>
      <c r="K224" s="581">
        <f t="shared" si="82"/>
        <v>0</v>
      </c>
      <c r="L224" s="581">
        <f t="shared" si="82"/>
        <v>0</v>
      </c>
      <c r="M224" s="581">
        <f t="shared" si="82"/>
        <v>0</v>
      </c>
      <c r="N224" s="435"/>
      <c r="O224" s="626"/>
    </row>
    <row r="225" spans="1:15" ht="17.100000000000001" customHeight="1">
      <c r="A225" s="609" t="s">
        <v>203</v>
      </c>
      <c r="B225" s="615"/>
      <c r="C225" s="615"/>
      <c r="D225" s="591"/>
      <c r="E225" s="591"/>
      <c r="F225" s="591"/>
      <c r="G225" s="591"/>
      <c r="H225" s="591"/>
      <c r="I225" s="591"/>
      <c r="J225" s="591"/>
      <c r="K225" s="591"/>
      <c r="L225" s="591"/>
      <c r="M225" s="683"/>
      <c r="N225" s="435"/>
      <c r="O225" s="626">
        <f>SUM(B225:M225)</f>
        <v>0</v>
      </c>
    </row>
    <row r="226" spans="1:15" ht="17.100000000000001" customHeight="1">
      <c r="A226" s="609" t="s">
        <v>204</v>
      </c>
      <c r="B226" s="615"/>
      <c r="C226" s="615"/>
      <c r="D226" s="591"/>
      <c r="E226" s="591"/>
      <c r="F226" s="591"/>
      <c r="G226" s="591"/>
      <c r="H226" s="591"/>
      <c r="I226" s="591"/>
      <c r="J226" s="591"/>
      <c r="K226" s="591"/>
      <c r="L226" s="591"/>
      <c r="M226" s="625"/>
      <c r="N226" s="435"/>
      <c r="O226" s="626">
        <f>SUM(B226:M226)</f>
        <v>0</v>
      </c>
    </row>
    <row r="227" spans="1:15" ht="17.100000000000001" customHeight="1">
      <c r="A227" s="705"/>
      <c r="B227" s="717"/>
      <c r="C227" s="717"/>
      <c r="D227" s="717"/>
      <c r="E227" s="717"/>
      <c r="F227" s="707"/>
      <c r="G227" s="707"/>
      <c r="H227" s="707"/>
      <c r="I227" s="707"/>
      <c r="J227" s="707"/>
      <c r="K227" s="707"/>
      <c r="L227" s="707"/>
      <c r="M227" s="683"/>
      <c r="N227" s="435"/>
      <c r="O227" s="626"/>
    </row>
    <row r="228" spans="1:15" ht="17.100000000000001" customHeight="1" thickBot="1">
      <c r="A228" s="710" t="s">
        <v>205</v>
      </c>
      <c r="B228" s="601">
        <f>'[1]New Loan'!A51</f>
        <v>0</v>
      </c>
      <c r="C228" s="711"/>
      <c r="D228" s="711"/>
      <c r="E228" s="711"/>
      <c r="F228" s="711"/>
      <c r="G228" s="711"/>
      <c r="H228" s="712"/>
      <c r="I228" s="711"/>
      <c r="J228" s="711"/>
      <c r="K228" s="711"/>
      <c r="L228" s="711"/>
      <c r="M228" s="718"/>
      <c r="N228" s="714"/>
      <c r="O228" s="715"/>
    </row>
    <row r="229" spans="1:15" ht="17.100000000000001" customHeight="1">
      <c r="A229" s="716" t="s">
        <v>210</v>
      </c>
      <c r="B229" s="700">
        <f>'[1]New Loan'!A52</f>
        <v>0</v>
      </c>
      <c r="C229" s="673">
        <f t="shared" ref="C229:M229" si="83">B229-B234</f>
        <v>0</v>
      </c>
      <c r="D229" s="673">
        <f t="shared" si="83"/>
        <v>0</v>
      </c>
      <c r="E229" s="673">
        <f t="shared" si="83"/>
        <v>0</v>
      </c>
      <c r="F229" s="673">
        <f t="shared" si="83"/>
        <v>0</v>
      </c>
      <c r="G229" s="673">
        <f t="shared" si="83"/>
        <v>0</v>
      </c>
      <c r="H229" s="674">
        <f t="shared" si="83"/>
        <v>0</v>
      </c>
      <c r="I229" s="673">
        <f t="shared" si="83"/>
        <v>0</v>
      </c>
      <c r="J229" s="673">
        <f t="shared" si="83"/>
        <v>0</v>
      </c>
      <c r="K229" s="673">
        <f t="shared" si="83"/>
        <v>0</v>
      </c>
      <c r="L229" s="673">
        <f t="shared" si="83"/>
        <v>0</v>
      </c>
      <c r="M229" s="673">
        <f t="shared" si="83"/>
        <v>0</v>
      </c>
      <c r="N229" s="573"/>
      <c r="O229" s="629"/>
    </row>
    <row r="230" spans="1:15" ht="17.100000000000001" customHeight="1">
      <c r="A230" s="609" t="s">
        <v>199</v>
      </c>
      <c r="B230" s="701">
        <f>'[1]New Loan'!A58</f>
        <v>0</v>
      </c>
      <c r="C230" s="702"/>
      <c r="D230" s="637"/>
      <c r="E230" s="637"/>
      <c r="F230" s="637"/>
      <c r="G230" s="637"/>
      <c r="H230" s="676"/>
      <c r="I230" s="637"/>
      <c r="J230" s="637"/>
      <c r="K230" s="637"/>
      <c r="L230" s="637"/>
      <c r="M230" s="637"/>
      <c r="N230" s="435"/>
      <c r="O230" s="626"/>
    </row>
    <row r="231" spans="1:15" ht="17.100000000000001" customHeight="1">
      <c r="A231" s="609" t="s">
        <v>200</v>
      </c>
      <c r="B231" s="583"/>
      <c r="C231" s="581">
        <f>C229*$B$230/12+B232</f>
        <v>0</v>
      </c>
      <c r="D231" s="581">
        <f t="shared" ref="D231:M231" si="84">D229*$B$230/12+C232</f>
        <v>0</v>
      </c>
      <c r="E231" s="581">
        <f t="shared" si="84"/>
        <v>0</v>
      </c>
      <c r="F231" s="581">
        <f t="shared" si="84"/>
        <v>0</v>
      </c>
      <c r="G231" s="581">
        <f t="shared" si="84"/>
        <v>0</v>
      </c>
      <c r="H231" s="581">
        <f t="shared" si="84"/>
        <v>0</v>
      </c>
      <c r="I231" s="581">
        <f t="shared" si="84"/>
        <v>0</v>
      </c>
      <c r="J231" s="581">
        <f t="shared" si="84"/>
        <v>0</v>
      </c>
      <c r="K231" s="581">
        <f t="shared" si="84"/>
        <v>0</v>
      </c>
      <c r="L231" s="581">
        <f t="shared" si="84"/>
        <v>0</v>
      </c>
      <c r="M231" s="581">
        <f t="shared" si="84"/>
        <v>0</v>
      </c>
      <c r="N231" s="435"/>
      <c r="O231" s="626"/>
    </row>
    <row r="232" spans="1:15" ht="17.100000000000001" customHeight="1">
      <c r="A232" s="609" t="s">
        <v>201</v>
      </c>
      <c r="B232" s="583">
        <f>B229*$B$230/12-B235+B231</f>
        <v>0</v>
      </c>
      <c r="C232" s="664">
        <f>C229*$B$230/12-C235+B232</f>
        <v>0</v>
      </c>
      <c r="D232" s="664">
        <f t="shared" ref="D232:M232" si="85">D229*$B$230/12-D235+C232</f>
        <v>0</v>
      </c>
      <c r="E232" s="664">
        <f t="shared" si="85"/>
        <v>0</v>
      </c>
      <c r="F232" s="664">
        <f t="shared" si="85"/>
        <v>0</v>
      </c>
      <c r="G232" s="664">
        <f t="shared" si="85"/>
        <v>0</v>
      </c>
      <c r="H232" s="664">
        <f t="shared" si="85"/>
        <v>0</v>
      </c>
      <c r="I232" s="664">
        <f t="shared" si="85"/>
        <v>0</v>
      </c>
      <c r="J232" s="664">
        <f t="shared" si="85"/>
        <v>0</v>
      </c>
      <c r="K232" s="664">
        <f t="shared" si="85"/>
        <v>0</v>
      </c>
      <c r="L232" s="664">
        <f t="shared" si="85"/>
        <v>0</v>
      </c>
      <c r="M232" s="664">
        <f t="shared" si="85"/>
        <v>0</v>
      </c>
      <c r="N232" s="435"/>
      <c r="O232" s="626"/>
    </row>
    <row r="233" spans="1:15" ht="17.100000000000001" customHeight="1">
      <c r="A233" s="609" t="s">
        <v>202</v>
      </c>
      <c r="B233" s="505">
        <f>'[1]New Loan'!A57</f>
        <v>0</v>
      </c>
      <c r="C233" s="581">
        <f>C229*$B$230/12+B232</f>
        <v>0</v>
      </c>
      <c r="D233" s="581">
        <f t="shared" ref="D233:M233" si="86">D229*$B$230/12+C232</f>
        <v>0</v>
      </c>
      <c r="E233" s="581">
        <f t="shared" si="86"/>
        <v>0</v>
      </c>
      <c r="F233" s="581">
        <f t="shared" si="86"/>
        <v>0</v>
      </c>
      <c r="G233" s="581">
        <f t="shared" si="86"/>
        <v>0</v>
      </c>
      <c r="H233" s="581">
        <f t="shared" si="86"/>
        <v>0</v>
      </c>
      <c r="I233" s="581">
        <f t="shared" si="86"/>
        <v>0</v>
      </c>
      <c r="J233" s="581">
        <f t="shared" si="86"/>
        <v>0</v>
      </c>
      <c r="K233" s="581">
        <f t="shared" si="86"/>
        <v>0</v>
      </c>
      <c r="L233" s="581">
        <f t="shared" si="86"/>
        <v>0</v>
      </c>
      <c r="M233" s="581">
        <f t="shared" si="86"/>
        <v>0</v>
      </c>
      <c r="N233" s="435"/>
      <c r="O233" s="626"/>
    </row>
    <row r="234" spans="1:15" ht="17.100000000000001" customHeight="1">
      <c r="A234" s="609" t="s">
        <v>203</v>
      </c>
      <c r="B234" s="615"/>
      <c r="C234" s="615"/>
      <c r="D234" s="591"/>
      <c r="E234" s="591"/>
      <c r="F234" s="591"/>
      <c r="G234" s="591"/>
      <c r="H234" s="591"/>
      <c r="I234" s="591"/>
      <c r="J234" s="591"/>
      <c r="K234" s="591"/>
      <c r="L234" s="591"/>
      <c r="M234" s="683"/>
      <c r="N234" s="435"/>
      <c r="O234" s="626">
        <f>SUM(B234:M234)</f>
        <v>0</v>
      </c>
    </row>
    <row r="235" spans="1:15" ht="17.100000000000001" customHeight="1">
      <c r="A235" s="609" t="s">
        <v>204</v>
      </c>
      <c r="B235" s="615"/>
      <c r="C235" s="615"/>
      <c r="D235" s="591"/>
      <c r="E235" s="591"/>
      <c r="F235" s="591"/>
      <c r="G235" s="591"/>
      <c r="H235" s="591"/>
      <c r="I235" s="591"/>
      <c r="J235" s="591"/>
      <c r="K235" s="591"/>
      <c r="L235" s="591"/>
      <c r="M235" s="625"/>
      <c r="N235" s="435"/>
      <c r="O235" s="626">
        <f>SUM(B235:M235)</f>
        <v>0</v>
      </c>
    </row>
    <row r="236" spans="1:15" ht="17.100000000000001" customHeight="1">
      <c r="A236" s="705"/>
      <c r="B236" s="717"/>
      <c r="C236" s="717"/>
      <c r="D236" s="717"/>
      <c r="E236" s="717"/>
      <c r="F236" s="707"/>
      <c r="G236" s="707"/>
      <c r="H236" s="707"/>
      <c r="I236" s="707"/>
      <c r="J236" s="707"/>
      <c r="K236" s="707"/>
      <c r="L236" s="707"/>
      <c r="M236" s="683"/>
      <c r="N236" s="435"/>
      <c r="O236" s="626"/>
    </row>
    <row r="237" spans="1:15" ht="17.100000000000001" customHeight="1" thickBot="1">
      <c r="A237" s="710" t="s">
        <v>205</v>
      </c>
      <c r="B237" s="601">
        <f>'[1]New Loan'!A59</f>
        <v>0</v>
      </c>
      <c r="C237" s="711"/>
      <c r="D237" s="711"/>
      <c r="E237" s="711"/>
      <c r="F237" s="711"/>
      <c r="G237" s="711"/>
      <c r="H237" s="712"/>
      <c r="I237" s="711"/>
      <c r="J237" s="711"/>
      <c r="K237" s="711"/>
      <c r="L237" s="711"/>
      <c r="M237" s="718"/>
      <c r="N237" s="714"/>
      <c r="O237" s="715"/>
    </row>
    <row r="238" spans="1:15" ht="22.15" customHeight="1" thickBot="1">
      <c r="A238" s="719" t="s">
        <v>211</v>
      </c>
      <c r="B238" s="720">
        <f>B76+B78+B101+B104-(IF(B106&gt;0,B106,0))+B111+B114-(IF(B116&gt;0,B116,0))+B120+B123-(IF(B125&gt;0,B125,0))+B129+B132-(IF(B134&gt;0,B134,0))+B138+B141-(IF(B143&gt;0,B143,0))+B147+B150-(IF(B152&gt;0,B152,0))+B156+B159-(IF(B161&gt;0,B161,0))+B165+B168-(IF(B170&gt;0,B170,0))+B175+B178-(IF(B180&gt;0,B180,0))+B184+B187-(IF(B189&gt;0,B189,0))+B193+B196-(IF(B198&gt;0,B198,0))+B202+B205-(IF(B207&gt;0,B207,0))+B211+B214-(IF(B216&gt;0,B216,0))+B220+B223-(IF(B225&gt;0,B225,0))+B229+B232-(IF(B234&gt;0,B234,0))</f>
        <v>1.0999999999999999E-7</v>
      </c>
      <c r="C238" s="720">
        <f>(SUM($B$76:C76))+C78+C101+C104-(IF(C106&gt;0,C106,0))+C111+C114-(IF(C116&gt;0,C116,0))+C120+C123-(IF(C125&gt;0,C125,0))+C129+C132-(IF(C134&gt;0,C134,0))+C138+C141-(IF(C143&gt;0,C143,0))+C147+C150-(IF(C152&gt;0,C152,0))+C156+C159-(IF(C161&gt;0,C161,0))+C165+C168-(IF(C170&gt;0,C170,0))+C175+C178-(IF(C180&gt;0,C180,0))+C184+C187-(IF(C189&gt;0,C189,0))+C193+C196-(IF(C198&gt;0,C198,0))+C202+C205-(IF(C207&gt;0,C207,0))+C211+C214-(IF(C216&gt;0,C216,0))+C220+C223-(IF(C225&gt;0,C225,0))+C229+C232-(IF(C234&gt;0,C234,0))</f>
        <v>1.0999999999999999E-7</v>
      </c>
      <c r="D238" s="720">
        <f>(SUM($B$76:D76))+D78+D101+D104-(IF(D106&gt;0,D106,0))+D111+D114-(IF(D116&gt;0,D116,0))+D120+D123-(IF(D125&gt;0,D125,0))+D129+D132-(IF(D134&gt;0,D134,0))+D138+D141-(IF(D143&gt;0,D143,0))+D147+D150-(IF(D152&gt;0,D152,0))+D156+D159-(IF(D161&gt;0,D161,0))+D165+D168-(IF(D170&gt;0,D170,0))+D175+D178-(IF(D180&gt;0,D180,0))+D184+D187-(IF(D189&gt;0,D189,0))+D193+D196-(IF(D198&gt;0,D198,0))+D202+D205-(IF(D207&gt;0,D207,0))+D211+D214-(IF(D216&gt;0,D216,0))+D220+D223-(IF(D225&gt;0,D225,0))+D229+D232-(IF(D234&gt;0,D234,0))</f>
        <v>1.0999999999999999E-7</v>
      </c>
      <c r="E238" s="720">
        <f>(SUM($B$76:E76))+E78+E101+E104-(IF(E106&gt;0,E106,0))+E111+E114-(IF(E116&gt;0,E116,0))+E120+E123-(IF(E125&gt;0,E125,0))+E129+E132-(IF(E134&gt;0,E134,0))+E138+E141-(IF(E143&gt;0,E143,0))+E147+E150-(IF(E152&gt;0,E152,0))+E156+E159-(IF(E161&gt;0,E161,0))+E165+E168-(IF(E170&gt;0,E170,0))+E175+E178-(IF(E180&gt;0,E180,0))+E184+E187-(IF(E189&gt;0,E189,0))+E193+E196-(IF(E198&gt;0,E198,0))+E202+E205-(IF(E207&gt;0,E207,0))+E211+E214-(IF(E216&gt;0,E216,0))+E220+E223-(IF(E225&gt;0,E225,0))+E229+E232-(IF(E234&gt;0,E234,0))</f>
        <v>1.0999999999999999E-7</v>
      </c>
      <c r="F238" s="720">
        <f>(SUM($B$76:F76))+F78+F101+F104-(IF(F106&gt;0,F106,0))+F111+F114-(IF(F116&gt;0,F116,0))+F120+F123-(IF(F125&gt;0,F125,0))+F129+F132-(IF(F134&gt;0,F134,0))+F138+F141-(IF(F143&gt;0,F143,0))+F147+F150-(IF(F152&gt;0,F152,0))+F156+F159-(IF(F161&gt;0,F161,0))+F165+F168-(IF(F170&gt;0,F170,0))+F175+F178-(IF(F180&gt;0,F180,0))+F184+F187-(IF(F189&gt;0,F189,0))+F193+F196-(IF(F198&gt;0,F198,0))+F202+F205-(IF(F207&gt;0,F207,0))+F211+F214-(IF(F216&gt;0,F216,0))+F220+F223-(IF(F225&gt;0,F225,0))+F229+F232-(IF(F234&gt;0,F234,0))</f>
        <v>1.0999999999999999E-7</v>
      </c>
      <c r="G238" s="720">
        <f>(SUM($B$76:G76))+G78+G101+G104-(IF(G106&gt;0,G106,0))+G111+G114-(IF(G116&gt;0,G116,0))+G120+G123-(IF(G125&gt;0,G125,0))+G129+G132-(IF(G134&gt;0,G134,0))+G138+G141-(IF(G143&gt;0,G143,0))+G147+G150-(IF(G152&gt;0,G152,0))+G156+G159-(IF(G161&gt;0,G161,0))+G165+G168-(IF(G170&gt;0,G170,0))+G175+G178-(IF(G180&gt;0,G180,0))+G184+G187-(IF(G189&gt;0,G189,0))+G193+G196-(IF(G198&gt;0,G198,0))+G202+G205-(IF(G207&gt;0,G207,0))+G211+G214-(IF(G216&gt;0,G216,0))+G220+G223-(IF(G225&gt;0,G225,0))+G229+G232-(IF(G234&gt;0,G234,0))</f>
        <v>1.0999999999999999E-7</v>
      </c>
      <c r="H238" s="720">
        <f>(SUM($B$76:H76))+H78+H101+H104-(IF(H106&gt;0,H106,0))+H111+H114-(IF(H116&gt;0,H116,0))+H120+H123-(IF(H125&gt;0,H125,0))+H129+H132-(IF(H134&gt;0,H134,0))+H138+H141-(IF(H143&gt;0,H143,0))+H147+H150-(IF(H152&gt;0,H152,0))+H156+H159-(IF(H161&gt;0,H161,0))+H165+H168-(IF(H170&gt;0,H170,0))+H175+H178-(IF(H180&gt;0,H180,0))+H184+H187-(IF(H189&gt;0,H189,0))+H193+H196-(IF(H198&gt;0,H198,0))+H202+H205-(IF(H207&gt;0,H207,0))+H211+H214-(IF(H216&gt;0,H216,0))+H220+H223-(IF(H225&gt;0,H225,0))+H229+H232-(IF(H234&gt;0,H234,0))</f>
        <v>1.0999999999999999E-7</v>
      </c>
      <c r="I238" s="720">
        <f>(SUM($B$76:I76))+I78+I101+I104-(IF(I106&gt;0,I106,0))+I111+I114-(IF(I116&gt;0,I116,0))+I120+I123-(IF(I125&gt;0,I125,0))+I129+I132-(IF(I134&gt;0,I134,0))+I138+I141-(IF(I143&gt;0,I143,0))+I147+I150-(IF(I152&gt;0,I152,0))+I156+I159-(IF(I161&gt;0,I161,0))+I165+I168-(IF(I170&gt;0,I170,0))+I175+I178-(IF(I180&gt;0,I180,0))+I184+I187-(IF(I189&gt;0,I189,0))+I193+I196-(IF(I198&gt;0,I198,0))+I202+I205-(IF(I207&gt;0,I207,0))+I211+I214-(IF(I216&gt;0,I216,0))+I220+I223-(IF(I225&gt;0,I225,0))+I229+I232-(IF(I234&gt;0,I234,0))</f>
        <v>1.0999999999999999E-7</v>
      </c>
      <c r="J238" s="720">
        <f>(SUM($B$76:J76))+J78+J101+J104-(IF(J106&gt;0,J106,0))+J111+J114-(IF(J116&gt;0,J116,0))+J120+J123-(IF(J125&gt;0,J125,0))+J129+J132-(IF(J134&gt;0,J134,0))+J138+J141-(IF(J143&gt;0,J143,0))+J147+J150-(IF(J152&gt;0,J152,0))+J156+J159-(IF(J161&gt;0,J161,0))+J165+J168-(IF(J170&gt;0,J170,0))+J175+J178-(IF(J180&gt;0,J180,0))+J184+J187-(IF(J189&gt;0,J189,0))+J193+J196-(IF(J198&gt;0,J198,0))+J202+J205-(IF(J207&gt;0,J207,0))+J211+J214-(IF(J216&gt;0,J216,0))+J220+J223-(IF(J225&gt;0,J225,0))+J229+J232-(IF(J234&gt;0,J234,0))</f>
        <v>1.0999999999999999E-7</v>
      </c>
      <c r="K238" s="720">
        <f>(SUM($B$76:K76))+K78+K101+K104-(IF(K106&gt;0,K106,0))+K111+K114-(IF(K116&gt;0,K116,0))+K120+K123-(IF(K125&gt;0,K125,0))+K129+K132-(IF(K134&gt;0,K134,0))+K138+K141-(IF(K143&gt;0,K143,0))+K147+K150-(IF(K152&gt;0,K152,0))+K156+K159-(IF(K161&gt;0,K161,0))+K165+K168-(IF(K170&gt;0,K170,0))+K175+K178-(IF(K180&gt;0,K180,0))+K184+K187-(IF(K189&gt;0,K189,0))+K193+K196-(IF(K198&gt;0,K198,0))+K202+K205-(IF(K207&gt;0,K207,0))+K211+K214-(IF(K216&gt;0,K216,0))+K220+K223-(IF(K225&gt;0,K225,0))+K229+K232-(IF(K234&gt;0,K234,0))</f>
        <v>1.0999999999999999E-7</v>
      </c>
      <c r="L238" s="720">
        <f>(SUM($B$76:L76))+L78+L101+L104-(IF(L106&gt;0,L106,0))+L111+L114-(IF(L116&gt;0,L116,0))+L120+L123-(IF(L125&gt;0,L125,0))+L129+L132-(IF(L134&gt;0,L134,0))+L138+L141-(IF(L143&gt;0,L143,0))+L147+L150-(IF(L152&gt;0,L152,0))+L156+L159-(IF(L161&gt;0,L161,0))+L165+L168-(IF(L170&gt;0,L170,0))+L175+L178-(IF(L180&gt;0,L180,0))+L184+L187-(IF(L189&gt;0,L189,0))+L193+L196-(IF(L198&gt;0,L198,0))+L202+L205-(IF(L207&gt;0,L207,0))+L211+L214-(IF(L216&gt;0,L216,0))+L220+L223-(IF(L225&gt;0,L225,0))+L229+L232-(IF(L234&gt;0,L234,0))</f>
        <v>1.0999999999999999E-7</v>
      </c>
      <c r="M238" s="720">
        <f>(SUM($B$76:M76))+M78+M101+M104-(IF(M106&gt;0,M106,0))+M111+M114-(IF(M116&gt;0,M116,0))+M120+M123-(IF(M125&gt;0,M125,0))+M129+M132-(IF(M134&gt;0,M134,0))+M138+M141-(IF(M143&gt;0,M143,0))+M147+M150-(IF(M152&gt;0,M152,0))+M156+M159-(IF(M161&gt;0,M161,0))+M165+M168-(IF(M170&gt;0,M170,0))+M175+M178-(IF(M180&gt;0,M180,0))+M184+M187-(IF(M189&gt;0,M189,0))+M193+M196-(IF(M198&gt;0,M198,0))+M202+M205-(IF(M207&gt;0,M207,0))+M211+M214-(IF(M216&gt;0,M216,0))+M220+M223-(IF(M225&gt;0,M225,0))+M229+M232-(IF(M234&gt;0,M234,0))</f>
        <v>1.0999999999999999E-7</v>
      </c>
      <c r="N238" s="721"/>
      <c r="O238" s="722"/>
    </row>
    <row r="239" spans="1:15">
      <c r="A239" s="487"/>
      <c r="B239" s="457"/>
      <c r="C239" s="457"/>
      <c r="D239" s="457"/>
      <c r="E239" s="457"/>
      <c r="F239" s="457"/>
      <c r="G239" s="457"/>
      <c r="H239" s="457"/>
      <c r="I239" s="457"/>
      <c r="J239" s="457"/>
      <c r="K239" s="457"/>
      <c r="L239" s="457"/>
      <c r="M239" s="457"/>
      <c r="N239" s="456"/>
      <c r="O239" s="456"/>
    </row>
    <row r="240" spans="1:15" ht="20.100000000000001" customHeight="1">
      <c r="A240" s="519"/>
      <c r="B240" s="723" t="s">
        <v>0</v>
      </c>
      <c r="C240" s="2"/>
      <c r="D240" s="724"/>
      <c r="E240" s="725"/>
      <c r="F240" s="725"/>
      <c r="G240" s="724"/>
      <c r="H240" s="726"/>
      <c r="I240" s="727"/>
      <c r="J240" s="727"/>
      <c r="K240" s="727"/>
      <c r="L240" s="727"/>
      <c r="M240" s="517"/>
      <c r="N240" s="519"/>
      <c r="O240" s="519"/>
    </row>
    <row r="241" spans="1:15" ht="20.100000000000001" customHeight="1">
      <c r="A241" s="519"/>
      <c r="B241" s="728" t="s">
        <v>212</v>
      </c>
      <c r="C241" s="2"/>
      <c r="D241" s="729"/>
      <c r="E241" s="728"/>
      <c r="F241" s="728"/>
      <c r="G241" s="729"/>
      <c r="H241" s="729"/>
      <c r="I241" s="727"/>
      <c r="J241" s="727"/>
      <c r="K241" s="727"/>
      <c r="L241" s="727"/>
      <c r="M241" s="517"/>
      <c r="N241" s="519"/>
      <c r="O241" s="519"/>
    </row>
    <row r="242" spans="1:15" ht="18" customHeight="1">
      <c r="A242" s="519"/>
      <c r="B242" s="730"/>
      <c r="C242" s="731"/>
      <c r="D242" s="731"/>
      <c r="E242" s="731"/>
      <c r="F242" s="731"/>
      <c r="G242" s="731"/>
      <c r="H242" s="731"/>
      <c r="I242" s="731"/>
      <c r="J242" s="731"/>
      <c r="K242" s="731"/>
      <c r="L242" s="731"/>
      <c r="M242" s="517"/>
      <c r="N242" s="519"/>
      <c r="O242" s="519"/>
    </row>
    <row r="243" spans="1:15" ht="18" customHeight="1">
      <c r="A243" s="519"/>
      <c r="B243" s="732"/>
      <c r="C243" s="731"/>
      <c r="D243" s="731"/>
      <c r="E243" s="730"/>
      <c r="F243" s="730"/>
      <c r="G243" s="731"/>
      <c r="H243" s="731"/>
      <c r="I243" s="731"/>
      <c r="J243" s="731"/>
      <c r="K243" s="731"/>
      <c r="L243" s="731"/>
      <c r="M243" s="517"/>
      <c r="N243" s="519"/>
      <c r="O243" s="519"/>
    </row>
    <row r="244" spans="1:15" ht="18" customHeight="1">
      <c r="A244" s="519"/>
      <c r="B244" s="733"/>
      <c r="C244" s="734"/>
      <c r="D244" s="734"/>
      <c r="E244" s="735" t="s">
        <v>213</v>
      </c>
      <c r="F244" s="733"/>
      <c r="G244" s="734"/>
      <c r="H244" s="736">
        <f>B1</f>
        <v>44576</v>
      </c>
      <c r="I244" s="737" t="s">
        <v>214</v>
      </c>
      <c r="J244" s="738">
        <f>M1</f>
        <v>44917</v>
      </c>
      <c r="K244" s="734"/>
      <c r="L244" s="734"/>
      <c r="M244" s="739"/>
      <c r="N244" s="519"/>
      <c r="O244" s="519"/>
    </row>
    <row r="245" spans="1:15" ht="18" customHeight="1">
      <c r="A245" s="519"/>
      <c r="B245" s="739"/>
      <c r="C245" s="739"/>
      <c r="D245" s="739"/>
      <c r="E245" s="739"/>
      <c r="F245" s="739"/>
      <c r="G245" s="739"/>
      <c r="H245" s="739"/>
      <c r="I245" s="739"/>
      <c r="J245" s="739"/>
      <c r="K245" s="739"/>
      <c r="L245" s="739"/>
      <c r="M245" s="739"/>
      <c r="N245" s="519"/>
      <c r="O245" s="519"/>
    </row>
    <row r="246" spans="1:15" ht="18" customHeight="1">
      <c r="A246" s="519"/>
      <c r="B246" s="739"/>
      <c r="C246" s="739"/>
      <c r="D246" s="739"/>
      <c r="E246" s="739"/>
      <c r="F246" s="739"/>
      <c r="G246" s="739"/>
      <c r="H246" s="735" t="s">
        <v>215</v>
      </c>
      <c r="I246" s="734"/>
      <c r="J246" s="735"/>
      <c r="K246" s="739"/>
      <c r="L246" s="739"/>
      <c r="M246" s="739"/>
      <c r="N246" s="519"/>
      <c r="O246" s="519"/>
    </row>
    <row r="247" spans="1:15" ht="18" customHeight="1">
      <c r="A247" s="519"/>
      <c r="B247" s="739"/>
      <c r="C247" s="739"/>
      <c r="D247" s="739"/>
      <c r="E247" s="739"/>
      <c r="F247" s="739"/>
      <c r="G247" s="739"/>
      <c r="H247" s="740"/>
      <c r="I247" s="741"/>
      <c r="J247" s="740"/>
      <c r="K247" s="739"/>
      <c r="L247" s="739"/>
      <c r="M247" s="739"/>
      <c r="N247" s="519"/>
      <c r="O247" s="519"/>
    </row>
    <row r="248" spans="1:15" ht="18" customHeight="1">
      <c r="A248" s="519"/>
      <c r="B248" s="735" t="s">
        <v>216</v>
      </c>
      <c r="C248" s="734"/>
      <c r="D248" s="734"/>
      <c r="E248" s="734"/>
      <c r="F248" s="734"/>
      <c r="G248" s="735"/>
      <c r="H248" s="742">
        <f>O25</f>
        <v>0</v>
      </c>
      <c r="I248" s="735"/>
      <c r="J248" s="743"/>
      <c r="K248" s="739"/>
      <c r="L248" s="739"/>
      <c r="M248" s="739"/>
      <c r="N248" s="519"/>
      <c r="O248" s="519"/>
    </row>
    <row r="249" spans="1:15" ht="18" customHeight="1">
      <c r="A249" s="519"/>
      <c r="B249" s="735" t="s">
        <v>217</v>
      </c>
      <c r="C249" s="734"/>
      <c r="D249" s="734"/>
      <c r="E249" s="734"/>
      <c r="F249" s="733"/>
      <c r="G249" s="734"/>
      <c r="H249" s="744">
        <f>O62</f>
        <v>0</v>
      </c>
      <c r="I249" s="734"/>
      <c r="J249" s="745"/>
      <c r="K249" s="739"/>
      <c r="L249" s="739"/>
      <c r="M249" s="739"/>
      <c r="N249" s="519"/>
      <c r="O249" s="519"/>
    </row>
    <row r="250" spans="1:15" ht="18" customHeight="1">
      <c r="A250" s="519"/>
      <c r="B250" s="734"/>
      <c r="C250" s="735" t="s">
        <v>218</v>
      </c>
      <c r="D250" s="734"/>
      <c r="E250" s="734"/>
      <c r="F250" s="734"/>
      <c r="G250" s="735"/>
      <c r="H250" s="742">
        <f>H248-H249</f>
        <v>0</v>
      </c>
      <c r="I250" s="735"/>
      <c r="J250" s="743"/>
      <c r="K250" s="739"/>
      <c r="L250" s="739"/>
      <c r="M250" s="739"/>
      <c r="N250" s="519"/>
      <c r="O250" s="519"/>
    </row>
    <row r="251" spans="1:15" ht="18" customHeight="1">
      <c r="A251" s="519"/>
      <c r="B251" s="739"/>
      <c r="C251" s="739"/>
      <c r="D251" s="739"/>
      <c r="E251" s="739"/>
      <c r="F251" s="739"/>
      <c r="G251" s="739"/>
      <c r="H251" s="734"/>
      <c r="I251" s="739"/>
      <c r="J251" s="739"/>
      <c r="K251" s="739"/>
      <c r="L251" s="739"/>
      <c r="M251" s="739"/>
      <c r="N251" s="519"/>
      <c r="O251" s="519"/>
    </row>
    <row r="252" spans="1:15" ht="18" customHeight="1">
      <c r="A252" s="519"/>
      <c r="B252" s="739"/>
      <c r="C252" s="739"/>
      <c r="D252" s="739"/>
      <c r="E252" s="739"/>
      <c r="F252" s="739"/>
      <c r="G252" s="739"/>
      <c r="H252" s="734"/>
      <c r="I252" s="739"/>
      <c r="J252" s="739"/>
      <c r="K252" s="739"/>
      <c r="L252" s="739"/>
      <c r="M252" s="739"/>
      <c r="N252" s="519"/>
      <c r="O252" s="519"/>
    </row>
    <row r="253" spans="1:15" ht="18" customHeight="1">
      <c r="A253" s="519"/>
      <c r="B253" s="746"/>
      <c r="C253" s="739"/>
      <c r="D253" s="739"/>
      <c r="E253" s="746"/>
      <c r="F253" s="746"/>
      <c r="G253" s="739"/>
      <c r="H253" s="734"/>
      <c r="I253" s="739"/>
      <c r="J253" s="739"/>
      <c r="K253" s="739"/>
      <c r="L253" s="739"/>
      <c r="M253" s="739"/>
      <c r="N253" s="519"/>
      <c r="O253" s="519"/>
    </row>
    <row r="254" spans="1:15" ht="18" customHeight="1">
      <c r="A254" s="519"/>
      <c r="B254" s="735" t="s">
        <v>219</v>
      </c>
      <c r="C254" s="734"/>
      <c r="D254" s="734"/>
      <c r="E254" s="747" t="s">
        <v>220</v>
      </c>
      <c r="F254" s="747"/>
      <c r="G254" s="734"/>
      <c r="H254" s="734"/>
      <c r="I254" s="734"/>
      <c r="J254" s="734"/>
      <c r="K254" s="734"/>
      <c r="L254" s="734"/>
      <c r="M254" s="739"/>
      <c r="N254" s="519"/>
      <c r="O254" s="519"/>
    </row>
    <row r="255" spans="1:15" ht="18" customHeight="1">
      <c r="A255" s="519"/>
      <c r="B255" s="746"/>
      <c r="C255" s="739"/>
      <c r="D255" s="739"/>
      <c r="E255" s="740"/>
      <c r="F255" s="748"/>
      <c r="G255" s="741"/>
      <c r="H255" s="733"/>
      <c r="I255" s="739"/>
      <c r="J255" s="746"/>
      <c r="K255" s="739"/>
      <c r="L255" s="739"/>
      <c r="M255" s="739"/>
      <c r="N255" s="519"/>
      <c r="O255" s="519"/>
    </row>
    <row r="256" spans="1:15" ht="18" customHeight="1">
      <c r="A256" s="519"/>
      <c r="B256" s="749" t="s">
        <v>221</v>
      </c>
      <c r="C256" s="743"/>
      <c r="D256" s="743"/>
      <c r="E256" s="743"/>
      <c r="F256" s="750"/>
      <c r="G256" s="739"/>
      <c r="H256" s="733"/>
      <c r="I256" s="739"/>
      <c r="J256" s="740"/>
      <c r="K256" s="739"/>
      <c r="L256" s="739"/>
      <c r="M256" s="739"/>
      <c r="N256" s="519"/>
      <c r="O256" s="519"/>
    </row>
    <row r="257" spans="1:15" ht="18" customHeight="1">
      <c r="A257" s="519"/>
      <c r="B257" s="749" t="s">
        <v>222</v>
      </c>
      <c r="C257" s="743"/>
      <c r="D257" s="743"/>
      <c r="E257" s="733">
        <f>[1]CADJ!H56</f>
        <v>0</v>
      </c>
      <c r="F257" s="748"/>
      <c r="G257" s="739"/>
      <c r="H257" s="733"/>
      <c r="I257" s="739"/>
      <c r="J257" s="740"/>
      <c r="K257" s="739"/>
      <c r="L257" s="739"/>
      <c r="M257" s="739"/>
      <c r="N257" s="519"/>
      <c r="O257" s="519"/>
    </row>
    <row r="258" spans="1:15" ht="18" customHeight="1">
      <c r="A258" s="519"/>
      <c r="B258" s="749" t="s">
        <v>223</v>
      </c>
      <c r="C258" s="743"/>
      <c r="D258" s="743"/>
      <c r="E258" s="734">
        <f>[1]LADJ!J44</f>
        <v>0</v>
      </c>
      <c r="F258" s="748"/>
      <c r="G258" s="739"/>
      <c r="H258" s="733"/>
      <c r="I258" s="739"/>
      <c r="J258" s="740"/>
      <c r="K258" s="739"/>
      <c r="L258" s="739"/>
      <c r="M258" s="739"/>
      <c r="N258" s="519"/>
      <c r="O258" s="519"/>
    </row>
    <row r="259" spans="1:15" ht="18" customHeight="1">
      <c r="A259" s="519"/>
      <c r="B259" s="751" t="s">
        <v>224</v>
      </c>
      <c r="C259" s="752"/>
      <c r="D259" s="752"/>
      <c r="E259" s="753">
        <f>-(B15+B16)</f>
        <v>0</v>
      </c>
      <c r="F259" s="750"/>
      <c r="G259" s="739"/>
      <c r="H259" s="733"/>
      <c r="I259" s="739"/>
      <c r="J259" s="740"/>
      <c r="K259" s="739"/>
      <c r="L259" s="739"/>
      <c r="M259" s="739"/>
      <c r="N259" s="519"/>
      <c r="O259" s="519"/>
    </row>
    <row r="260" spans="1:15" ht="18" customHeight="1">
      <c r="A260" s="519"/>
      <c r="B260" s="751" t="s">
        <v>225</v>
      </c>
      <c r="C260" s="752"/>
      <c r="D260" s="752"/>
      <c r="E260" s="754">
        <f>B27</f>
        <v>0</v>
      </c>
      <c r="F260" s="750"/>
      <c r="G260" s="755"/>
      <c r="H260" s="734"/>
      <c r="I260" s="739"/>
      <c r="J260" s="739"/>
      <c r="K260" s="739"/>
      <c r="L260" s="739"/>
      <c r="M260" s="739"/>
      <c r="N260" s="519"/>
      <c r="O260" s="519"/>
    </row>
    <row r="261" spans="1:15" ht="18" customHeight="1">
      <c r="A261" s="519"/>
      <c r="B261" s="751" t="s">
        <v>226</v>
      </c>
      <c r="C261" s="752"/>
      <c r="D261" s="752"/>
      <c r="E261" s="754">
        <f>-([1]APP!H188)</f>
        <v>0</v>
      </c>
      <c r="F261" s="750"/>
      <c r="G261" s="755"/>
      <c r="H261" s="734"/>
      <c r="I261" s="739"/>
      <c r="J261" s="739"/>
      <c r="K261" s="739"/>
      <c r="L261" s="739"/>
      <c r="M261" s="739"/>
      <c r="N261" s="519"/>
      <c r="O261" s="519"/>
    </row>
    <row r="262" spans="1:15" ht="18" customHeight="1">
      <c r="A262" s="519"/>
      <c r="B262" s="756" t="s">
        <v>227</v>
      </c>
      <c r="C262" s="752"/>
      <c r="D262" s="752"/>
      <c r="E262" s="754">
        <v>0</v>
      </c>
      <c r="F262" s="750"/>
      <c r="G262" s="739"/>
      <c r="H262" s="734"/>
      <c r="I262" s="739"/>
      <c r="J262" s="739"/>
      <c r="K262" s="739"/>
      <c r="L262" s="739"/>
      <c r="M262" s="739"/>
      <c r="N262" s="519"/>
      <c r="O262" s="519"/>
    </row>
    <row r="263" spans="1:15" ht="18" customHeight="1">
      <c r="A263" s="519"/>
      <c r="B263" s="749" t="s">
        <v>228</v>
      </c>
      <c r="C263" s="752"/>
      <c r="D263" s="752"/>
      <c r="E263" s="734"/>
      <c r="F263" s="750"/>
      <c r="G263" s="739"/>
      <c r="H263" s="734"/>
      <c r="I263" s="739"/>
      <c r="J263" s="739"/>
      <c r="K263" s="739"/>
      <c r="L263" s="739"/>
      <c r="M263" s="739"/>
      <c r="N263" s="519"/>
      <c r="O263" s="519"/>
    </row>
    <row r="264" spans="1:15" ht="18" customHeight="1">
      <c r="A264" s="519"/>
      <c r="B264" s="757" t="s">
        <v>229</v>
      </c>
      <c r="C264" s="752"/>
      <c r="D264" s="752"/>
      <c r="E264" s="754">
        <f>O59</f>
        <v>0</v>
      </c>
      <c r="F264" s="748"/>
      <c r="G264" s="739"/>
      <c r="H264" s="733"/>
      <c r="I264" s="739"/>
      <c r="J264" s="746"/>
      <c r="K264" s="739"/>
      <c r="L264" s="739"/>
      <c r="M264" s="739"/>
      <c r="N264" s="519"/>
      <c r="O264" s="519"/>
    </row>
    <row r="265" spans="1:15" ht="18" customHeight="1">
      <c r="A265" s="519"/>
      <c r="B265" s="756" t="s">
        <v>230</v>
      </c>
      <c r="C265" s="752"/>
      <c r="D265" s="752"/>
      <c r="E265" s="754">
        <v>0</v>
      </c>
      <c r="F265" s="750"/>
      <c r="G265" s="739"/>
      <c r="H265" s="734"/>
      <c r="I265" s="739"/>
      <c r="J265" s="739"/>
      <c r="K265" s="739"/>
      <c r="L265" s="739"/>
      <c r="M265" s="739"/>
      <c r="N265" s="519"/>
      <c r="O265" s="519"/>
    </row>
    <row r="266" spans="1:15" ht="18" customHeight="1">
      <c r="A266" s="519"/>
      <c r="B266" s="735" t="s">
        <v>231</v>
      </c>
      <c r="C266" s="752"/>
      <c r="D266" s="752"/>
      <c r="E266" s="733">
        <f>E256+E257+E258+E259+E260+E261+E262+E263+E264+E265</f>
        <v>0</v>
      </c>
      <c r="F266" s="746"/>
      <c r="G266" s="739"/>
      <c r="H266" s="734"/>
      <c r="I266" s="739"/>
      <c r="J266" s="739"/>
      <c r="K266" s="739"/>
      <c r="L266" s="739"/>
      <c r="M266" s="739"/>
      <c r="N266" s="519"/>
      <c r="O266" s="519"/>
    </row>
    <row r="267" spans="1:15" ht="18" customHeight="1">
      <c r="A267" s="519"/>
      <c r="B267" s="758"/>
      <c r="C267" s="758"/>
      <c r="D267" s="758"/>
      <c r="E267" s="759"/>
      <c r="F267" s="739"/>
      <c r="G267" s="739"/>
      <c r="H267" s="734"/>
      <c r="I267" s="739"/>
      <c r="J267" s="758"/>
      <c r="K267" s="758"/>
      <c r="L267" s="758"/>
      <c r="M267" s="758"/>
      <c r="N267" s="519"/>
      <c r="O267" s="519"/>
    </row>
    <row r="268" spans="1:15" ht="18" customHeight="1">
      <c r="A268" s="519"/>
      <c r="B268" s="758"/>
      <c r="C268" s="758"/>
      <c r="D268" s="758"/>
      <c r="E268" s="758"/>
      <c r="F268" s="739"/>
      <c r="G268" s="739"/>
      <c r="H268" s="734"/>
      <c r="I268" s="739"/>
      <c r="J268" s="758"/>
      <c r="K268" s="758"/>
      <c r="L268" s="758"/>
      <c r="M268" s="758"/>
      <c r="N268" s="519"/>
      <c r="O268" s="519"/>
    </row>
    <row r="269" spans="1:15" ht="18" customHeight="1">
      <c r="A269" s="519"/>
      <c r="B269" s="735" t="s">
        <v>232</v>
      </c>
      <c r="C269" s="758"/>
      <c r="D269" s="758"/>
      <c r="E269" s="758"/>
      <c r="F269" s="758"/>
      <c r="G269" s="758"/>
      <c r="H269" s="733">
        <f>H250+E266</f>
        <v>0</v>
      </c>
      <c r="I269" s="739"/>
      <c r="J269" s="760"/>
      <c r="K269" s="739"/>
      <c r="L269" s="739"/>
      <c r="M269" s="758"/>
      <c r="N269" s="519"/>
      <c r="O269" s="519"/>
    </row>
    <row r="270" spans="1:15" ht="18" customHeight="1">
      <c r="A270" s="519"/>
      <c r="B270" s="735" t="s">
        <v>233</v>
      </c>
      <c r="C270" s="758"/>
      <c r="D270" s="758"/>
      <c r="E270" s="758"/>
      <c r="F270" s="758"/>
      <c r="G270" s="758"/>
      <c r="H270" s="733">
        <f>O63</f>
        <v>0</v>
      </c>
      <c r="I270" s="739"/>
      <c r="J270" s="748"/>
      <c r="K270" s="739"/>
      <c r="L270" s="739"/>
      <c r="M270" s="758"/>
      <c r="N270" s="519"/>
      <c r="O270" s="519"/>
    </row>
    <row r="271" spans="1:15" ht="18" customHeight="1">
      <c r="A271" s="519"/>
      <c r="B271" s="735" t="s">
        <v>234</v>
      </c>
      <c r="C271" s="758"/>
      <c r="D271" s="758"/>
      <c r="E271" s="758"/>
      <c r="F271" s="758"/>
      <c r="G271" s="758"/>
      <c r="H271" s="733">
        <f>O65</f>
        <v>0</v>
      </c>
      <c r="I271" s="739"/>
      <c r="J271" s="748"/>
      <c r="K271" s="739"/>
      <c r="L271" s="739"/>
      <c r="M271" s="758"/>
      <c r="N271" s="519"/>
      <c r="O271" s="519"/>
    </row>
    <row r="272" spans="1:15" ht="18" customHeight="1">
      <c r="A272" s="519"/>
      <c r="B272" s="761" t="s">
        <v>235</v>
      </c>
      <c r="C272" s="758"/>
      <c r="D272" s="762"/>
      <c r="E272" s="762"/>
      <c r="F272" s="762"/>
      <c r="G272" s="763"/>
      <c r="H272" s="764">
        <f>O64</f>
        <v>0</v>
      </c>
      <c r="I272" s="765"/>
      <c r="J272" s="740"/>
      <c r="K272" s="739"/>
      <c r="L272" s="739"/>
      <c r="M272" s="758"/>
      <c r="N272" s="519"/>
      <c r="O272" s="519"/>
    </row>
    <row r="273" spans="1:15" ht="18" customHeight="1">
      <c r="A273" s="519"/>
      <c r="B273" s="735" t="s">
        <v>236</v>
      </c>
      <c r="C273" s="758"/>
      <c r="D273" s="758"/>
      <c r="E273" s="758"/>
      <c r="F273" s="758"/>
      <c r="G273" s="758"/>
      <c r="H273" s="733">
        <f>O76</f>
        <v>0</v>
      </c>
      <c r="I273" s="766"/>
      <c r="J273" s="740"/>
      <c r="K273" s="739"/>
      <c r="L273" s="739"/>
      <c r="M273" s="758"/>
      <c r="N273" s="519"/>
      <c r="O273" s="519"/>
    </row>
    <row r="274" spans="1:15" ht="18" customHeight="1" thickBot="1">
      <c r="A274" s="519"/>
      <c r="B274" s="758"/>
      <c r="C274" s="758"/>
      <c r="D274" s="758"/>
      <c r="E274" s="758"/>
      <c r="F274" s="758"/>
      <c r="G274" s="758"/>
      <c r="H274" s="759"/>
      <c r="I274" s="766"/>
      <c r="J274" s="739"/>
      <c r="K274" s="739"/>
      <c r="L274" s="739"/>
      <c r="M274" s="758"/>
      <c r="N274" s="519"/>
      <c r="O274" s="519"/>
    </row>
    <row r="275" spans="1:15" ht="22.15" customHeight="1" thickBot="1">
      <c r="A275" s="519"/>
      <c r="B275" s="735" t="s">
        <v>237</v>
      </c>
      <c r="C275" s="758"/>
      <c r="D275" s="758"/>
      <c r="E275" s="758"/>
      <c r="F275" s="758"/>
      <c r="G275" s="767"/>
      <c r="H275" s="768">
        <f>H269-(H270+H271+H272+H273)</f>
        <v>0</v>
      </c>
      <c r="I275" s="739"/>
      <c r="J275" s="746"/>
      <c r="K275" s="739"/>
      <c r="L275" s="739"/>
      <c r="M275" s="758"/>
      <c r="N275" s="519"/>
      <c r="O275" s="519"/>
    </row>
    <row r="276" spans="1:15" ht="18" customHeight="1" thickBot="1">
      <c r="A276" s="519"/>
      <c r="B276" s="769" t="s">
        <v>238</v>
      </c>
      <c r="C276" s="758"/>
      <c r="D276" s="758"/>
      <c r="E276" s="758"/>
      <c r="F276" s="758"/>
      <c r="G276" s="758"/>
      <c r="H276" s="770"/>
      <c r="I276" s="739"/>
      <c r="J276" s="739"/>
      <c r="K276" s="739"/>
      <c r="L276" s="739"/>
      <c r="M276" s="758"/>
      <c r="N276" s="519"/>
      <c r="O276" s="519"/>
    </row>
    <row r="277" spans="1:15" ht="22.15" customHeight="1" thickBot="1">
      <c r="A277" s="519"/>
      <c r="B277" s="769" t="s">
        <v>239</v>
      </c>
      <c r="C277" s="758"/>
      <c r="D277" s="758"/>
      <c r="E277" s="758"/>
      <c r="F277" s="758"/>
      <c r="G277" s="758"/>
      <c r="H277" s="771" t="e">
        <f>H275/(H248+H249+E266)</f>
        <v>#DIV/0!</v>
      </c>
      <c r="I277" s="739"/>
      <c r="J277" s="772"/>
      <c r="K277" s="739"/>
      <c r="L277" s="739"/>
      <c r="M277" s="758"/>
      <c r="N277" s="519"/>
      <c r="O277" s="519"/>
    </row>
    <row r="278" spans="1:15" ht="18" customHeight="1">
      <c r="A278" s="519"/>
      <c r="B278" s="773"/>
      <c r="C278" s="758"/>
      <c r="D278" s="758"/>
      <c r="E278" s="758"/>
      <c r="F278" s="758"/>
      <c r="G278" s="758"/>
      <c r="H278" s="774"/>
      <c r="I278" s="739"/>
      <c r="J278" s="772"/>
      <c r="K278" s="739"/>
      <c r="L278" s="739"/>
      <c r="M278" s="758"/>
      <c r="N278" s="519"/>
      <c r="O278" s="519"/>
    </row>
    <row r="279" spans="1:15" ht="22.15" customHeight="1">
      <c r="A279" s="519"/>
      <c r="B279" s="773"/>
      <c r="C279" s="775"/>
      <c r="D279" s="776"/>
      <c r="E279" s="775"/>
      <c r="F279" s="777"/>
      <c r="G279" s="775"/>
      <c r="H279" s="778"/>
      <c r="I279" s="739"/>
      <c r="J279" s="772"/>
      <c r="K279" s="739"/>
      <c r="L279" s="739"/>
      <c r="M279" s="758"/>
      <c r="N279" s="519"/>
      <c r="O279" s="519"/>
    </row>
    <row r="280" spans="1:15" ht="18" customHeight="1" thickBot="1">
      <c r="A280" s="519"/>
      <c r="B280" s="773"/>
      <c r="C280" s="758"/>
      <c r="D280" s="758"/>
      <c r="E280" s="758"/>
      <c r="F280" s="758"/>
      <c r="G280" s="758"/>
      <c r="H280" s="779"/>
      <c r="I280" s="739"/>
      <c r="J280" s="772"/>
      <c r="K280" s="739"/>
      <c r="L280" s="739"/>
      <c r="M280" s="758"/>
      <c r="N280" s="519"/>
      <c r="O280" s="519"/>
    </row>
    <row r="281" spans="1:15" ht="22.15" customHeight="1" thickBot="1">
      <c r="A281" s="519"/>
      <c r="B281" s="773" t="s">
        <v>240</v>
      </c>
      <c r="C281" s="758"/>
      <c r="D281" s="758"/>
      <c r="E281" s="758"/>
      <c r="F281" s="758"/>
      <c r="G281" s="758"/>
      <c r="H281" s="768">
        <f>O106+O116+O125+O134+O143+O152+O161+O170+O180+O189+O198+O207+O216+O225+O234</f>
        <v>0</v>
      </c>
      <c r="I281" s="739"/>
      <c r="J281" s="772"/>
      <c r="K281" s="739"/>
      <c r="L281" s="739"/>
      <c r="M281" s="758"/>
      <c r="N281" s="519"/>
      <c r="O281" s="519"/>
    </row>
    <row r="282" spans="1:15" ht="18" customHeight="1" thickBot="1">
      <c r="A282" s="519"/>
      <c r="B282" s="780"/>
      <c r="C282" s="519"/>
      <c r="D282" s="519"/>
      <c r="E282" s="519"/>
      <c r="F282" s="519"/>
      <c r="G282" s="519"/>
      <c r="H282" s="781"/>
      <c r="I282" s="519"/>
      <c r="J282" s="519"/>
      <c r="K282" s="519"/>
      <c r="L282" s="519"/>
      <c r="M282" s="519"/>
      <c r="N282" s="519"/>
      <c r="O282" s="519"/>
    </row>
    <row r="283" spans="1:15" ht="22.15" customHeight="1" thickBot="1">
      <c r="A283" s="519"/>
      <c r="B283" s="782" t="s">
        <v>241</v>
      </c>
      <c r="C283" s="569"/>
      <c r="D283" s="783">
        <f ca="1">NOW()</f>
        <v>44615.42391273148</v>
      </c>
      <c r="E283" s="784" t="s">
        <v>242</v>
      </c>
      <c r="F283" s="785" t="str">
        <f>[1]APP!B11</f>
        <v>[Date]</v>
      </c>
      <c r="G283" s="519"/>
      <c r="H283" s="519"/>
      <c r="I283" s="786" t="s">
        <v>243</v>
      </c>
      <c r="J283" s="787"/>
      <c r="K283" s="787"/>
      <c r="L283" s="787"/>
      <c r="M283" s="787"/>
      <c r="N283" s="788"/>
      <c r="O283" s="519"/>
    </row>
    <row r="284" spans="1:15" ht="22.15" customHeight="1" thickBot="1">
      <c r="A284" s="519"/>
      <c r="B284" s="789"/>
      <c r="C284" s="790"/>
      <c r="D284" s="520"/>
      <c r="E284" s="520"/>
      <c r="F284" s="791"/>
      <c r="G284" s="519"/>
      <c r="H284" s="519"/>
      <c r="I284" s="792" t="s">
        <v>244</v>
      </c>
      <c r="J284" s="793"/>
      <c r="K284" s="793"/>
      <c r="L284" s="793"/>
      <c r="M284" s="475"/>
      <c r="N284" s="794"/>
      <c r="O284" s="519"/>
    </row>
    <row r="285" spans="1:15" ht="22.15" customHeight="1" thickBot="1">
      <c r="A285" s="519"/>
      <c r="B285" s="795" t="s">
        <v>245</v>
      </c>
      <c r="C285" s="790"/>
      <c r="D285" s="796"/>
      <c r="E285" s="797"/>
      <c r="F285" s="798"/>
      <c r="G285" s="519"/>
      <c r="H285" s="519"/>
      <c r="I285" s="792" t="s">
        <v>246</v>
      </c>
      <c r="J285" s="793"/>
      <c r="K285" s="793"/>
      <c r="L285" s="793"/>
      <c r="M285" s="475"/>
      <c r="N285" s="794"/>
      <c r="O285" s="519"/>
    </row>
    <row r="286" spans="1:15" ht="18">
      <c r="A286" s="519"/>
      <c r="B286" s="731"/>
      <c r="C286" s="519"/>
      <c r="D286" s="519"/>
      <c r="E286" s="519"/>
      <c r="F286" s="519"/>
      <c r="G286" s="519"/>
      <c r="H286" s="519"/>
      <c r="I286" s="792"/>
      <c r="J286" s="793"/>
      <c r="K286" s="793"/>
      <c r="L286" s="793"/>
      <c r="M286" s="475"/>
      <c r="N286" s="794"/>
      <c r="O286" s="519"/>
    </row>
    <row r="287" spans="1:15">
      <c r="A287" s="519"/>
      <c r="B287" s="519"/>
      <c r="C287" s="519"/>
      <c r="D287" s="519"/>
      <c r="E287" s="519"/>
      <c r="F287" s="519"/>
      <c r="G287" s="519"/>
      <c r="H287" s="519"/>
      <c r="I287" s="799"/>
      <c r="J287" s="793"/>
      <c r="K287" s="793"/>
      <c r="L287" s="793"/>
      <c r="M287" s="475"/>
      <c r="N287" s="794"/>
      <c r="O287" s="519"/>
    </row>
    <row r="288" spans="1:15" ht="16.5" thickBot="1">
      <c r="A288" s="519"/>
      <c r="B288" s="519"/>
      <c r="C288" s="519"/>
      <c r="D288" s="519"/>
      <c r="E288" s="519"/>
      <c r="F288" s="519"/>
      <c r="G288" s="519"/>
      <c r="H288" s="519"/>
      <c r="I288" s="800"/>
      <c r="J288" s="801"/>
      <c r="K288" s="801"/>
      <c r="L288" s="801"/>
      <c r="M288" s="802"/>
      <c r="N288" s="794"/>
      <c r="O288" s="519"/>
    </row>
    <row r="289" spans="1:15">
      <c r="A289" s="519"/>
      <c r="B289" s="519"/>
      <c r="C289" s="519"/>
      <c r="D289" s="519"/>
      <c r="E289" s="519"/>
      <c r="F289" s="519"/>
      <c r="G289" s="519"/>
      <c r="H289" s="519"/>
      <c r="I289" s="800"/>
      <c r="J289" s="475"/>
      <c r="K289" s="475"/>
      <c r="L289" s="475"/>
      <c r="M289" s="475"/>
      <c r="N289" s="794"/>
      <c r="O289" s="519"/>
    </row>
    <row r="290" spans="1:15" ht="15" customHeight="1">
      <c r="A290" s="519"/>
      <c r="B290" s="519"/>
      <c r="C290" s="519"/>
      <c r="D290" s="519"/>
      <c r="E290" s="519"/>
      <c r="F290" s="519"/>
      <c r="G290" s="519"/>
      <c r="H290" s="519"/>
      <c r="I290" s="800"/>
      <c r="J290" s="475"/>
      <c r="K290" s="475"/>
      <c r="L290" s="475"/>
      <c r="M290" s="475"/>
      <c r="N290" s="794"/>
      <c r="O290" s="519"/>
    </row>
    <row r="291" spans="1:15" ht="16.5" thickBot="1">
      <c r="A291" s="519"/>
      <c r="B291" s="519"/>
      <c r="C291" s="519"/>
      <c r="D291" s="519"/>
      <c r="E291" s="519"/>
      <c r="F291" s="519"/>
      <c r="G291" s="519"/>
      <c r="H291" s="519"/>
      <c r="I291" s="800"/>
      <c r="J291" s="801"/>
      <c r="K291" s="801"/>
      <c r="L291" s="801"/>
      <c r="M291" s="802"/>
      <c r="N291" s="794"/>
      <c r="O291" s="519"/>
    </row>
    <row r="292" spans="1:15">
      <c r="A292" s="519"/>
      <c r="B292" s="519"/>
      <c r="C292" s="519"/>
      <c r="D292" s="519"/>
      <c r="E292" s="519"/>
      <c r="F292" s="519"/>
      <c r="G292" s="519"/>
      <c r="H292" s="519"/>
      <c r="I292" s="800"/>
      <c r="J292" s="475"/>
      <c r="K292" s="475"/>
      <c r="L292" s="475"/>
      <c r="M292" s="475"/>
      <c r="N292" s="794"/>
      <c r="O292" s="519"/>
    </row>
    <row r="293" spans="1:15" ht="16.5" thickBot="1">
      <c r="A293" s="519"/>
      <c r="B293" s="519"/>
      <c r="C293" s="519"/>
      <c r="D293" s="519"/>
      <c r="E293" s="519"/>
      <c r="F293" s="519"/>
      <c r="G293" s="519"/>
      <c r="H293" s="519"/>
      <c r="I293" s="803" t="s">
        <v>247</v>
      </c>
      <c r="J293" s="801"/>
      <c r="K293" s="801"/>
      <c r="L293" s="801"/>
      <c r="M293" s="801"/>
      <c r="N293" s="804"/>
      <c r="O293" s="519"/>
    </row>
    <row r="294" spans="1:15">
      <c r="A294" s="519"/>
      <c r="B294" s="519"/>
      <c r="C294" s="519"/>
      <c r="D294" s="519"/>
      <c r="E294" s="519"/>
      <c r="F294" s="519"/>
      <c r="G294" s="519"/>
      <c r="H294" s="519"/>
      <c r="I294"/>
      <c r="J294"/>
      <c r="K294"/>
      <c r="L294"/>
      <c r="M294"/>
      <c r="N294" s="519"/>
      <c r="O294" s="519"/>
    </row>
    <row r="295" spans="1:15">
      <c r="H295" s="805"/>
      <c r="I295" s="806"/>
      <c r="J295" s="807"/>
      <c r="K295" s="806"/>
      <c r="L295" s="806"/>
      <c r="M295" s="806"/>
    </row>
    <row r="296" spans="1:15">
      <c r="H296" s="805"/>
      <c r="J296" s="805"/>
    </row>
    <row r="305" spans="8:8">
      <c r="H305" s="808"/>
    </row>
    <row r="306" spans="8:8">
      <c r="H306" s="808"/>
    </row>
    <row r="307" spans="8:8">
      <c r="H307" s="805"/>
    </row>
  </sheetData>
  <sheetProtection sheet="1"/>
  <printOptions horizontalCentered="1" gridLinesSet="0"/>
  <pageMargins left="0.25" right="0.25" top="0.55000000000000004" bottom="0.35" header="0.35" footer="0"/>
  <pageSetup scale="45" orientation="landscape" r:id="rId1"/>
  <headerFooter alignWithMargins="0">
    <oddHeader>&amp;L&amp;"Arial,Regular"&amp;16[Borrower name]&amp;14           &amp;"Arial,Italic"&amp;16Projected Cash Flow &amp;"Arial,Regular"2016-17&amp;R&amp;10&amp;Z&amp;F   &amp;12       Date Printed: &amp;D     Page &amp;P of &amp;N</oddHeader>
    <oddFooter>&amp;RInitials  ____________     ____________</oddFooter>
  </headerFooter>
  <rowBreaks count="4" manualBreakCount="4">
    <brk id="53" max="14" man="1"/>
    <brk id="109" max="14" man="1"/>
    <brk id="173" max="14" man="1"/>
    <brk id="23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APP</vt:lpstr>
      <vt:lpstr>BS-NEW</vt:lpstr>
      <vt:lpstr>CF</vt:lpstr>
      <vt:lpstr>APP!Print_Area</vt:lpstr>
      <vt:lpstr>'BS-NEW'!Print_Area</vt:lpstr>
      <vt:lpstr>CF!Print_Area</vt:lpstr>
      <vt:lpstr>CF!Print_Area_MI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E. Sailsbery</dc:creator>
  <cp:lastModifiedBy>Wesley E. Sailsbery</cp:lastModifiedBy>
  <dcterms:created xsi:type="dcterms:W3CDTF">2022-02-23T17:06:04Z</dcterms:created>
  <dcterms:modified xsi:type="dcterms:W3CDTF">2022-02-23T17:12:37Z</dcterms:modified>
</cp:coreProperties>
</file>